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14880" windowHeight="6150" activeTab="4"/>
  </bookViews>
  <sheets>
    <sheet name="SDHJ Damer" sheetId="12" r:id="rId1"/>
    <sheet name="SDHJ Herrar" sheetId="16" r:id="rId2"/>
    <sheet name="SDH Herrar" sheetId="11" r:id="rId3"/>
    <sheet name="S1 Damer" sheetId="1" r:id="rId4"/>
    <sheet name="S1 Herrar" sheetId="10" r:id="rId5"/>
    <sheet name="Variabler" sheetId="15" r:id="rId6"/>
  </sheets>
  <definedNames>
    <definedName name="Arrangör">Variabler!$B$3</definedName>
    <definedName name="ASSREF">Variabler!$B$6</definedName>
    <definedName name="ASSREFF">Variabler!$B$6</definedName>
    <definedName name="Backe">Variabler!$B$8</definedName>
    <definedName name="Final">Variabler!$B$16</definedName>
    <definedName name="LISTTYP">Variabler!$B$2</definedName>
    <definedName name="Rubrik">Variabler!$B$1</definedName>
    <definedName name="Sidfot">Variabler!$B$12</definedName>
    <definedName name="Snö">Variabler!$B$10</definedName>
    <definedName name="Temeratur">Variabler!$B$11</definedName>
    <definedName name="Temperatur">Variabler!$B$11</definedName>
    <definedName name="Teperatur">Variabler!$B$11</definedName>
    <definedName name="Träning">Variabler!$B$13</definedName>
    <definedName name="Tävlingsbomare">Variabler!$B$7</definedName>
    <definedName name="Tävlingschef">Variabler!$B$4</definedName>
    <definedName name="Tävlingsdomare">Variabler!$B$7</definedName>
    <definedName name="Tävlingssekreterare">Variabler!$B$5</definedName>
    <definedName name="Väder">Variabler!$B$9</definedName>
    <definedName name="åk1">Variabler!$B$14</definedName>
    <definedName name="åk2">Variabler!$B$15</definedName>
  </definedNames>
  <calcPr calcId="125725"/>
</workbook>
</file>

<file path=xl/calcChain.xml><?xml version="1.0" encoding="utf-8"?>
<calcChain xmlns="http://schemas.openxmlformats.org/spreadsheetml/2006/main">
  <c r="F5" i="10"/>
  <c r="J21" i="11"/>
  <c r="J20"/>
  <c r="J28" i="10" l="1"/>
  <c r="A27"/>
  <c r="J23" l="1"/>
  <c r="J22"/>
  <c r="J21"/>
  <c r="J20"/>
  <c r="J19"/>
  <c r="J18"/>
  <c r="J17"/>
  <c r="J16"/>
  <c r="J15"/>
  <c r="J14"/>
  <c r="J13"/>
  <c r="J12"/>
  <c r="J11"/>
  <c r="J10"/>
  <c r="F8"/>
  <c r="C8"/>
  <c r="F7" l="1"/>
  <c r="D7"/>
  <c r="F6"/>
  <c r="D6"/>
  <c r="D5"/>
  <c r="F3"/>
  <c r="D3"/>
  <c r="A1"/>
  <c r="J27" i="1"/>
  <c r="A26"/>
  <c r="J13"/>
  <c r="J12"/>
  <c r="J11"/>
  <c r="J10"/>
  <c r="F8"/>
  <c r="C8"/>
  <c r="F7"/>
  <c r="D7"/>
  <c r="F6"/>
  <c r="D6"/>
  <c r="F5"/>
  <c r="D5"/>
  <c r="F3"/>
  <c r="D3"/>
  <c r="A1"/>
  <c r="J27" i="11" l="1"/>
  <c r="A26"/>
  <c r="J19"/>
  <c r="J18"/>
  <c r="J17"/>
  <c r="J16"/>
  <c r="J15"/>
  <c r="J14"/>
  <c r="J13"/>
  <c r="J12"/>
  <c r="J11"/>
  <c r="J10"/>
  <c r="F8" l="1"/>
  <c r="C8"/>
  <c r="F7"/>
  <c r="D7"/>
  <c r="F6"/>
  <c r="D6"/>
  <c r="F5"/>
  <c r="D5"/>
  <c r="F3"/>
  <c r="D3"/>
  <c r="A1"/>
  <c r="J27" i="16" l="1"/>
  <c r="A26"/>
  <c r="J14"/>
  <c r="J13"/>
  <c r="J12"/>
  <c r="J11"/>
  <c r="J10"/>
  <c r="F8"/>
  <c r="C8"/>
  <c r="F7"/>
  <c r="D7"/>
  <c r="F6"/>
  <c r="D6"/>
  <c r="F5"/>
  <c r="D5"/>
  <c r="F3"/>
  <c r="D3"/>
  <c r="A1"/>
  <c r="J27" i="12"/>
  <c r="A26" l="1"/>
  <c r="J10"/>
  <c r="F8" l="1"/>
  <c r="C8" l="1"/>
  <c r="F7"/>
  <c r="D7" l="1"/>
  <c r="F6"/>
  <c r="D6"/>
  <c r="F5"/>
  <c r="D5"/>
  <c r="F3"/>
  <c r="D3"/>
  <c r="A1"/>
</calcChain>
</file>

<file path=xl/sharedStrings.xml><?xml version="1.0" encoding="utf-8"?>
<sst xmlns="http://schemas.openxmlformats.org/spreadsheetml/2006/main" count="300" uniqueCount="146">
  <si>
    <t>Backe:</t>
  </si>
  <si>
    <t>Tävlingschef:</t>
  </si>
  <si>
    <t>Tävlingsdomare:</t>
  </si>
  <si>
    <t>Arrangör:</t>
  </si>
  <si>
    <t>Väder:</t>
  </si>
  <si>
    <t>Snö:</t>
  </si>
  <si>
    <t>Temperatur:</t>
  </si>
  <si>
    <t>Lisa</t>
  </si>
  <si>
    <t>Abrahamsson</t>
  </si>
  <si>
    <t>Mats</t>
  </si>
  <si>
    <t>Samuelsson</t>
  </si>
  <si>
    <t>Robert</t>
  </si>
  <si>
    <t>Magnusson</t>
  </si>
  <si>
    <t>Backlund</t>
  </si>
  <si>
    <t>Erik</t>
  </si>
  <si>
    <t>Andersson</t>
  </si>
  <si>
    <t>Daniel</t>
  </si>
  <si>
    <t>Tidstrand</t>
  </si>
  <si>
    <t>Sanna</t>
  </si>
  <si>
    <t>Listyp:</t>
  </si>
  <si>
    <t>Sidfot:</t>
  </si>
  <si>
    <t>Tid träning:</t>
  </si>
  <si>
    <t>Tid åk1:</t>
  </si>
  <si>
    <t>Tid åk2:</t>
  </si>
  <si>
    <t>Tid Final:</t>
  </si>
  <si>
    <t>www.skidor.com/speedski</t>
  </si>
  <si>
    <t>Start:</t>
  </si>
  <si>
    <t>Rubrik:</t>
  </si>
  <si>
    <t>Klaus</t>
  </si>
  <si>
    <t>Schrottshammer</t>
  </si>
  <si>
    <t>AUT</t>
  </si>
  <si>
    <t>Ivan</t>
  </si>
  <si>
    <t>Origone</t>
  </si>
  <si>
    <t>ITA</t>
  </si>
  <si>
    <t>Simone</t>
  </si>
  <si>
    <t>Adarraga</t>
  </si>
  <si>
    <t>SPA</t>
  </si>
  <si>
    <t>SWE</t>
  </si>
  <si>
    <t>Persson</t>
  </si>
  <si>
    <t xml:space="preserve">Daniel </t>
  </si>
  <si>
    <t>Christian</t>
  </si>
  <si>
    <t>Jansson</t>
  </si>
  <si>
    <t>Hovland</t>
  </si>
  <si>
    <t>Günter</t>
  </si>
  <si>
    <t>Foidl</t>
  </si>
  <si>
    <t>Gerhard</t>
  </si>
  <si>
    <t>Peer</t>
  </si>
  <si>
    <t>Markus</t>
  </si>
  <si>
    <t>Münzer</t>
  </si>
  <si>
    <t>Christoph</t>
  </si>
  <si>
    <t>Prueller</t>
  </si>
  <si>
    <t xml:space="preserve">Jan </t>
  </si>
  <si>
    <t>Sebastian</t>
  </si>
  <si>
    <t>Kalle</t>
  </si>
  <si>
    <t>Ferquist</t>
  </si>
  <si>
    <t>Olle</t>
  </si>
  <si>
    <t>Radek</t>
  </si>
  <si>
    <t>Cermak</t>
  </si>
  <si>
    <t>CZE</t>
  </si>
  <si>
    <t>Petr</t>
  </si>
  <si>
    <t>Sterba</t>
  </si>
  <si>
    <t>Zdenek</t>
  </si>
  <si>
    <t>Bartos</t>
  </si>
  <si>
    <t>Lindblom</t>
  </si>
  <si>
    <t>NOR</t>
  </si>
  <si>
    <t>Linda</t>
  </si>
  <si>
    <t>Baginski</t>
  </si>
  <si>
    <t>Liss-Anne</t>
  </si>
  <si>
    <t>Pettersen</t>
  </si>
  <si>
    <t>Ismael</t>
  </si>
  <si>
    <t>Devenes</t>
  </si>
  <si>
    <t>SUI</t>
  </si>
  <si>
    <t>Teemu</t>
  </si>
  <si>
    <t>Suominen</t>
  </si>
  <si>
    <t>FIN</t>
  </si>
  <si>
    <t>Ricardo</t>
  </si>
  <si>
    <t>Eilif</t>
  </si>
  <si>
    <t>Rignes</t>
  </si>
  <si>
    <t>Ole Andre</t>
  </si>
  <si>
    <t>Sörlie</t>
  </si>
  <si>
    <t xml:space="preserve">Vaclav </t>
  </si>
  <si>
    <t>Torok</t>
  </si>
  <si>
    <t>Stefano</t>
  </si>
  <si>
    <t>Bar</t>
  </si>
  <si>
    <t>Reto</t>
  </si>
  <si>
    <t>Eigenmann</t>
  </si>
  <si>
    <t>SDHJ Ladies</t>
  </si>
  <si>
    <t>S1 Men</t>
  </si>
  <si>
    <t>S1 Ladies</t>
  </si>
  <si>
    <t>SDH Men</t>
  </si>
  <si>
    <t>SDHJ Men</t>
  </si>
  <si>
    <t>Type of list</t>
  </si>
  <si>
    <t>Place</t>
  </si>
  <si>
    <t>BIB</t>
  </si>
  <si>
    <t>Name</t>
  </si>
  <si>
    <t>Nation</t>
  </si>
  <si>
    <t>Year</t>
  </si>
  <si>
    <t>TD Name:</t>
  </si>
  <si>
    <t>Race codex:</t>
  </si>
  <si>
    <t>Generation date:</t>
  </si>
  <si>
    <t>Chief of race:</t>
  </si>
  <si>
    <t>Referee:</t>
  </si>
  <si>
    <t>Num Comp:</t>
  </si>
  <si>
    <t>Track:</t>
  </si>
  <si>
    <t>Weather:</t>
  </si>
  <si>
    <t>Snow:</t>
  </si>
  <si>
    <t>Temp:</t>
  </si>
  <si>
    <t>Finish:</t>
  </si>
  <si>
    <t>Vertical:</t>
  </si>
  <si>
    <t>Length:</t>
  </si>
  <si>
    <t>ASSISTANT REFEREE</t>
  </si>
  <si>
    <t>REFEREE</t>
  </si>
  <si>
    <t>Katerina Paskova (CZE)</t>
  </si>
  <si>
    <t>Assistant Referee:</t>
  </si>
  <si>
    <t>Homolog:</t>
  </si>
  <si>
    <t>Chief of Course:</t>
  </si>
  <si>
    <t>+3</t>
  </si>
  <si>
    <t>FIS Code</t>
  </si>
  <si>
    <t>Old wet</t>
  </si>
  <si>
    <t>RT</t>
  </si>
  <si>
    <t>Final</t>
  </si>
  <si>
    <t>WC Points</t>
  </si>
  <si>
    <t>Fis points</t>
  </si>
  <si>
    <t>Gustavf</t>
  </si>
  <si>
    <t>Back</t>
  </si>
  <si>
    <t>Linus</t>
  </si>
  <si>
    <t>Bergstrom</t>
  </si>
  <si>
    <t>Fager</t>
  </si>
  <si>
    <t xml:space="preserve">Christoffer </t>
  </si>
  <si>
    <t>Löved</t>
  </si>
  <si>
    <t>3467/18/90</t>
  </si>
  <si>
    <t xml:space="preserve">
Speedski
FIS World Cup
Saelen 5-6 April 2011</t>
  </si>
  <si>
    <t>Hanna</t>
  </si>
  <si>
    <t>Matslofva</t>
  </si>
  <si>
    <t>Sara</t>
  </si>
  <si>
    <t>Niemi</t>
  </si>
  <si>
    <t>Per Ahlberts (SWE)</t>
  </si>
  <si>
    <t>Risto Happonen (FIN) 249</t>
  </si>
  <si>
    <t>dns</t>
  </si>
  <si>
    <t xml:space="preserve">Final </t>
  </si>
  <si>
    <t>Vaeggen Saelen (SWE)</t>
  </si>
  <si>
    <t>Sun</t>
  </si>
  <si>
    <t>DNF</t>
  </si>
  <si>
    <t>Bengt Ake Otter (SWE)</t>
  </si>
  <si>
    <t>Per Arne Anderssen (NOR)</t>
  </si>
  <si>
    <t>§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</si>
</sst>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scheme val="minor"/>
    </font>
    <font>
      <b/>
      <sz val="28"/>
      <color theme="1"/>
      <name val="Space Frigate"/>
    </font>
    <font>
      <b/>
      <sz val="11"/>
      <color theme="1"/>
      <name val="Calibri"/>
      <family val="2"/>
      <scheme val="minor"/>
    </font>
    <font>
      <b/>
      <sz val="24"/>
      <color theme="1"/>
      <name val="Space Frigate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Space Frigate"/>
    </font>
    <font>
      <sz val="9"/>
      <color theme="1"/>
      <name val="Calibri"/>
      <family val="2"/>
      <scheme val="minor"/>
    </font>
    <font>
      <sz val="8"/>
      <color indexed="8"/>
      <name val="Comic Sans MS"/>
      <family val="4"/>
    </font>
    <font>
      <u/>
      <sz val="10"/>
      <color indexed="12"/>
      <name val="Arial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0" fillId="0" borderId="0" xfId="0" applyBorder="1"/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20" fontId="6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20" fontId="0" fillId="0" borderId="0" xfId="0" applyNumberFormat="1"/>
    <xf numFmtId="0" fontId="7" fillId="0" borderId="0" xfId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20" fontId="0" fillId="0" borderId="0" xfId="0" quotePrefix="1" applyNumberForma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right"/>
    </xf>
    <xf numFmtId="2" fontId="0" fillId="0" borderId="0" xfId="0" applyNumberFormat="1" applyFill="1" applyBorder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Fill="1" applyAlignment="1">
      <alignment horizontal="left"/>
    </xf>
    <xf numFmtId="1" fontId="0" fillId="0" borderId="0" xfId="0" applyNumberForma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quotePrefix="1"/>
    <xf numFmtId="0" fontId="10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Border="1"/>
    <xf numFmtId="2" fontId="0" fillId="0" borderId="0" xfId="0" applyNumberForma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4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2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right"/>
    </xf>
    <xf numFmtId="2" fontId="10" fillId="0" borderId="0" xfId="0" applyNumberFormat="1" applyFont="1" applyFill="1" applyBorder="1" applyAlignment="1"/>
    <xf numFmtId="0" fontId="10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164" fontId="10" fillId="0" borderId="0" xfId="0" applyNumberFormat="1" applyFont="1" applyFill="1" applyBorder="1"/>
    <xf numFmtId="164" fontId="10" fillId="0" borderId="0" xfId="0" applyNumberFormat="1" applyFont="1" applyFill="1" applyAlignment="1"/>
    <xf numFmtId="164" fontId="0" fillId="0" borderId="0" xfId="0" applyNumberFormat="1" applyFill="1"/>
    <xf numFmtId="164" fontId="10" fillId="0" borderId="0" xfId="0" applyNumberFormat="1" applyFont="1" applyFill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2" fontId="0" fillId="0" borderId="0" xfId="0" applyNumberForma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</cellXfs>
  <cellStyles count="3">
    <cellStyle name="Hyperlänk" xfId="1" builtinId="8"/>
    <cellStyle name="Hyperlänk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60325</xdr:rowOff>
    </xdr:from>
    <xdr:to>
      <xdr:col>1</xdr:col>
      <xdr:colOff>61698</xdr:colOff>
      <xdr:row>0</xdr:row>
      <xdr:rowOff>965200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125" y="60325"/>
          <a:ext cx="655423" cy="904875"/>
        </a:xfrm>
        <a:prstGeom prst="rect">
          <a:avLst/>
        </a:prstGeom>
      </xdr:spPr>
    </xdr:pic>
    <xdr:clientData/>
  </xdr:twoCellAnchor>
  <xdr:twoCellAnchor editAs="oneCell">
    <xdr:from>
      <xdr:col>9</xdr:col>
      <xdr:colOff>337038</xdr:colOff>
      <xdr:row>0</xdr:row>
      <xdr:rowOff>51288</xdr:rowOff>
    </xdr:from>
    <xdr:to>
      <xdr:col>10</xdr:col>
      <xdr:colOff>390158</xdr:colOff>
      <xdr:row>0</xdr:row>
      <xdr:rowOff>981807</xdr:rowOff>
    </xdr:to>
    <xdr:pic>
      <xdr:nvPicPr>
        <xdr:cNvPr id="7" name="Bildobjekt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78615" y="51288"/>
          <a:ext cx="697890" cy="9305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60325</xdr:rowOff>
    </xdr:from>
    <xdr:to>
      <xdr:col>1</xdr:col>
      <xdr:colOff>61698</xdr:colOff>
      <xdr:row>0</xdr:row>
      <xdr:rowOff>965200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125" y="60325"/>
          <a:ext cx="655423" cy="904875"/>
        </a:xfrm>
        <a:prstGeom prst="rect">
          <a:avLst/>
        </a:prstGeom>
      </xdr:spPr>
    </xdr:pic>
    <xdr:clientData/>
  </xdr:twoCellAnchor>
  <xdr:twoCellAnchor editAs="oneCell">
    <xdr:from>
      <xdr:col>9</xdr:col>
      <xdr:colOff>329711</xdr:colOff>
      <xdr:row>0</xdr:row>
      <xdr:rowOff>65943</xdr:rowOff>
    </xdr:from>
    <xdr:to>
      <xdr:col>10</xdr:col>
      <xdr:colOff>382831</xdr:colOff>
      <xdr:row>0</xdr:row>
      <xdr:rowOff>996462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71288" y="65943"/>
          <a:ext cx="697890" cy="9305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85725</xdr:rowOff>
    </xdr:from>
    <xdr:to>
      <xdr:col>1</xdr:col>
      <xdr:colOff>48998</xdr:colOff>
      <xdr:row>0</xdr:row>
      <xdr:rowOff>990600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425" y="85725"/>
          <a:ext cx="655423" cy="904875"/>
        </a:xfrm>
        <a:prstGeom prst="rect">
          <a:avLst/>
        </a:prstGeom>
      </xdr:spPr>
    </xdr:pic>
    <xdr:clientData/>
  </xdr:twoCellAnchor>
  <xdr:twoCellAnchor editAs="oneCell">
    <xdr:from>
      <xdr:col>9</xdr:col>
      <xdr:colOff>329711</xdr:colOff>
      <xdr:row>0</xdr:row>
      <xdr:rowOff>58616</xdr:rowOff>
    </xdr:from>
    <xdr:to>
      <xdr:col>10</xdr:col>
      <xdr:colOff>382831</xdr:colOff>
      <xdr:row>0</xdr:row>
      <xdr:rowOff>989135</xdr:rowOff>
    </xdr:to>
    <xdr:pic>
      <xdr:nvPicPr>
        <xdr:cNvPr id="7" name="Bildobjekt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71288" y="58616"/>
          <a:ext cx="697890" cy="9305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79375</xdr:rowOff>
    </xdr:from>
    <xdr:to>
      <xdr:col>1</xdr:col>
      <xdr:colOff>55348</xdr:colOff>
      <xdr:row>0</xdr:row>
      <xdr:rowOff>984250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79375"/>
          <a:ext cx="655423" cy="904875"/>
        </a:xfrm>
        <a:prstGeom prst="rect">
          <a:avLst/>
        </a:prstGeom>
      </xdr:spPr>
    </xdr:pic>
    <xdr:clientData/>
  </xdr:twoCellAnchor>
  <xdr:twoCellAnchor editAs="oneCell">
    <xdr:from>
      <xdr:col>9</xdr:col>
      <xdr:colOff>344365</xdr:colOff>
      <xdr:row>0</xdr:row>
      <xdr:rowOff>51288</xdr:rowOff>
    </xdr:from>
    <xdr:to>
      <xdr:col>10</xdr:col>
      <xdr:colOff>397485</xdr:colOff>
      <xdr:row>0</xdr:row>
      <xdr:rowOff>981807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85942" y="51288"/>
          <a:ext cx="697890" cy="9305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66675</xdr:rowOff>
    </xdr:from>
    <xdr:to>
      <xdr:col>1</xdr:col>
      <xdr:colOff>61698</xdr:colOff>
      <xdr:row>0</xdr:row>
      <xdr:rowOff>971550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125" y="66675"/>
          <a:ext cx="655423" cy="904875"/>
        </a:xfrm>
        <a:prstGeom prst="rect">
          <a:avLst/>
        </a:prstGeom>
      </xdr:spPr>
    </xdr:pic>
    <xdr:clientData/>
  </xdr:twoCellAnchor>
  <xdr:twoCellAnchor editAs="oneCell">
    <xdr:from>
      <xdr:col>9</xdr:col>
      <xdr:colOff>351695</xdr:colOff>
      <xdr:row>0</xdr:row>
      <xdr:rowOff>58616</xdr:rowOff>
    </xdr:from>
    <xdr:to>
      <xdr:col>10</xdr:col>
      <xdr:colOff>404815</xdr:colOff>
      <xdr:row>0</xdr:row>
      <xdr:rowOff>989135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93272" y="58616"/>
          <a:ext cx="697890" cy="930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kidor.com/speed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zoomScale="130" zoomScaleNormal="130" workbookViewId="0">
      <selection activeCell="K14" sqref="K14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7" width="10.7109375" customWidth="1"/>
    <col min="8" max="11" width="9.7109375" customWidth="1"/>
  </cols>
  <sheetData>
    <row r="1" spans="1:13" ht="92.25" customHeight="1">
      <c r="A1" s="57" t="str">
        <f>Rubrik</f>
        <v xml:space="preserve">
Speedski
FIS World Cup
Saelen 5-6 April 2011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4"/>
      <c r="M1" s="1"/>
    </row>
    <row r="2" spans="1:13">
      <c r="C2" s="3" t="s">
        <v>98</v>
      </c>
      <c r="D2" s="2">
        <v>8615</v>
      </c>
    </row>
    <row r="3" spans="1:13">
      <c r="C3" s="3" t="s">
        <v>100</v>
      </c>
      <c r="D3" s="29" t="str">
        <f>Tävlingschef</f>
        <v>Per Ahlberts (SWE)</v>
      </c>
      <c r="E3" s="3" t="s">
        <v>103</v>
      </c>
      <c r="F3" s="30" t="str">
        <f>Backe</f>
        <v>Vaeggen Saelen (SWE)</v>
      </c>
      <c r="G3" s="30"/>
      <c r="H3" s="3" t="s">
        <v>26</v>
      </c>
      <c r="I3" s="52">
        <v>810</v>
      </c>
    </row>
    <row r="4" spans="1:13">
      <c r="C4" s="3" t="s">
        <v>115</v>
      </c>
      <c r="D4" s="61" t="s">
        <v>144</v>
      </c>
      <c r="E4" s="31" t="s">
        <v>114</v>
      </c>
      <c r="F4" s="30" t="s">
        <v>130</v>
      </c>
      <c r="G4" s="29"/>
      <c r="H4" s="3" t="s">
        <v>107</v>
      </c>
      <c r="I4" s="52">
        <v>609</v>
      </c>
    </row>
    <row r="5" spans="1:13">
      <c r="C5" s="3" t="s">
        <v>101</v>
      </c>
      <c r="D5" s="29" t="str">
        <f>Tävlingssekreterare</f>
        <v>Bengt Ake Otter (SWE)</v>
      </c>
      <c r="E5" s="3" t="s">
        <v>104</v>
      </c>
      <c r="F5" s="30" t="str">
        <f>Väder</f>
        <v>Sun</v>
      </c>
      <c r="G5" s="30"/>
      <c r="H5" s="3" t="s">
        <v>108</v>
      </c>
      <c r="I5" s="52">
        <v>201</v>
      </c>
    </row>
    <row r="6" spans="1:13">
      <c r="C6" s="3" t="s">
        <v>113</v>
      </c>
      <c r="D6" s="30" t="str">
        <f>ASSREF</f>
        <v>Katerina Paskova (CZE)</v>
      </c>
      <c r="E6" s="3" t="s">
        <v>105</v>
      </c>
      <c r="F6" s="30" t="str">
        <f>Snö</f>
        <v>Old wet</v>
      </c>
      <c r="G6" s="30"/>
      <c r="H6" s="3" t="s">
        <v>109</v>
      </c>
      <c r="I6" s="52">
        <v>469</v>
      </c>
    </row>
    <row r="7" spans="1:13">
      <c r="A7" s="7"/>
      <c r="B7" s="7"/>
      <c r="C7" s="3" t="s">
        <v>97</v>
      </c>
      <c r="D7" s="62" t="str">
        <f>Tävlingsdomare</f>
        <v>Risto Happonen (FIN) 249</v>
      </c>
      <c r="E7" s="3" t="s">
        <v>106</v>
      </c>
      <c r="F7" s="29" t="str">
        <f>Temperatur</f>
        <v>+3</v>
      </c>
      <c r="G7" s="29"/>
      <c r="H7" s="7"/>
      <c r="I7" s="7"/>
      <c r="J7" s="7"/>
      <c r="K7" s="7"/>
    </row>
    <row r="8" spans="1:13" ht="23.25">
      <c r="A8" s="6" t="s">
        <v>91</v>
      </c>
      <c r="B8" s="6"/>
      <c r="C8" s="9" t="str">
        <f>LISTTYP</f>
        <v xml:space="preserve">Final </v>
      </c>
      <c r="D8" s="10" t="s">
        <v>86</v>
      </c>
      <c r="E8" s="19" t="s">
        <v>102</v>
      </c>
      <c r="F8" s="20">
        <f>COUNT(B10:B25)</f>
        <v>2</v>
      </c>
      <c r="G8" s="20"/>
      <c r="H8" s="11"/>
      <c r="I8" s="11"/>
      <c r="J8" s="11"/>
      <c r="K8" s="11"/>
    </row>
    <row r="9" spans="1:13" ht="15.75">
      <c r="A9" s="39" t="s">
        <v>92</v>
      </c>
      <c r="B9" s="39" t="s">
        <v>93</v>
      </c>
      <c r="C9" s="5" t="s">
        <v>94</v>
      </c>
      <c r="D9" s="5"/>
      <c r="E9" s="5" t="s">
        <v>96</v>
      </c>
      <c r="F9" s="5" t="s">
        <v>95</v>
      </c>
      <c r="G9" s="5" t="s">
        <v>117</v>
      </c>
      <c r="H9" s="39" t="s">
        <v>119</v>
      </c>
      <c r="I9" s="12" t="s">
        <v>120</v>
      </c>
      <c r="J9" s="12" t="s">
        <v>122</v>
      </c>
      <c r="K9" s="47" t="s">
        <v>121</v>
      </c>
    </row>
    <row r="10" spans="1:13">
      <c r="A10" s="21">
        <v>1</v>
      </c>
      <c r="B10" s="21">
        <v>11</v>
      </c>
      <c r="C10" s="16" t="s">
        <v>134</v>
      </c>
      <c r="D10" s="17" t="s">
        <v>135</v>
      </c>
      <c r="E10" s="25">
        <v>91</v>
      </c>
      <c r="F10" s="17" t="s">
        <v>37</v>
      </c>
      <c r="G10" s="17">
        <v>7275</v>
      </c>
      <c r="H10" s="40">
        <v>2.4133</v>
      </c>
      <c r="I10" s="51">
        <v>149.16999999999999</v>
      </c>
      <c r="J10" s="22">
        <f>('S1 Damer'!I10/I10-1)*1500</f>
        <v>175.97372125762544</v>
      </c>
      <c r="K10" s="48">
        <v>25</v>
      </c>
    </row>
    <row r="11" spans="1:13">
      <c r="A11" s="21">
        <v>2</v>
      </c>
      <c r="B11" s="33">
        <v>12</v>
      </c>
      <c r="C11" s="34" t="s">
        <v>132</v>
      </c>
      <c r="D11" s="35" t="s">
        <v>133</v>
      </c>
      <c r="E11" s="26">
        <v>94</v>
      </c>
      <c r="F11" s="35" t="s">
        <v>37</v>
      </c>
      <c r="G11" s="35">
        <v>7260</v>
      </c>
      <c r="H11" s="37"/>
      <c r="I11" t="s">
        <v>138</v>
      </c>
      <c r="J11" s="22"/>
      <c r="K11" s="45"/>
    </row>
    <row r="12" spans="1:13">
      <c r="A12" s="21"/>
      <c r="B12" s="21"/>
      <c r="C12" s="16"/>
      <c r="D12" s="16"/>
      <c r="E12" s="17"/>
      <c r="F12" s="17"/>
      <c r="G12" s="17"/>
      <c r="H12" s="16"/>
      <c r="I12" s="22"/>
      <c r="J12" s="22"/>
      <c r="K12" s="45"/>
    </row>
    <row r="13" spans="1:13">
      <c r="A13" s="21"/>
      <c r="B13" s="21"/>
      <c r="C13" s="16"/>
      <c r="D13" s="16"/>
      <c r="E13" s="17"/>
      <c r="F13" s="17"/>
      <c r="G13" s="17"/>
      <c r="H13" s="16"/>
      <c r="I13" s="22"/>
      <c r="J13" s="22"/>
      <c r="K13" s="45"/>
    </row>
    <row r="14" spans="1:13">
      <c r="A14" s="21"/>
      <c r="B14" s="21"/>
      <c r="C14" s="16"/>
      <c r="D14" s="16"/>
      <c r="E14" s="17"/>
      <c r="F14" s="17"/>
      <c r="G14" s="17"/>
      <c r="H14" s="16"/>
      <c r="I14" s="22"/>
      <c r="J14" s="22"/>
      <c r="K14" s="45"/>
    </row>
    <row r="15" spans="1:13">
      <c r="A15" s="21"/>
      <c r="B15" s="21"/>
      <c r="C15" s="16"/>
      <c r="D15" s="16"/>
      <c r="E15" s="17"/>
      <c r="F15" s="17"/>
      <c r="G15" s="17"/>
      <c r="H15" s="16"/>
      <c r="I15" s="22"/>
      <c r="J15" s="22"/>
      <c r="K15" s="45"/>
    </row>
    <row r="16" spans="1:13">
      <c r="A16" s="21"/>
      <c r="B16" s="21"/>
      <c r="C16" s="16"/>
      <c r="D16" s="16"/>
      <c r="E16" s="17"/>
      <c r="F16" s="17"/>
      <c r="G16" s="17"/>
      <c r="H16" s="16"/>
      <c r="I16" s="22"/>
      <c r="J16" s="22"/>
      <c r="K16" s="45"/>
    </row>
    <row r="17" spans="1:11">
      <c r="A17" s="21"/>
      <c r="B17" s="21"/>
      <c r="C17" s="16"/>
      <c r="D17" s="16"/>
      <c r="E17" s="17"/>
      <c r="F17" s="17"/>
      <c r="G17" s="17"/>
      <c r="H17" s="16"/>
      <c r="I17" s="22"/>
      <c r="J17" s="22"/>
      <c r="K17" s="22"/>
    </row>
    <row r="18" spans="1:11">
      <c r="A18" s="21"/>
      <c r="B18" s="21"/>
      <c r="C18" s="16"/>
      <c r="D18" s="16"/>
      <c r="E18" s="17"/>
      <c r="F18" s="17"/>
      <c r="G18" s="17"/>
      <c r="H18" s="16"/>
      <c r="I18" s="22"/>
      <c r="J18" s="22"/>
      <c r="K18" s="22"/>
    </row>
    <row r="19" spans="1:11">
      <c r="A19" s="21"/>
      <c r="B19" s="21"/>
      <c r="C19" s="16"/>
      <c r="D19" s="16"/>
      <c r="E19" s="17"/>
      <c r="F19" s="17"/>
      <c r="G19" s="17"/>
      <c r="H19" s="16"/>
      <c r="I19" s="22"/>
      <c r="J19" s="22"/>
      <c r="K19" s="22"/>
    </row>
    <row r="20" spans="1:11">
      <c r="A20" s="21"/>
      <c r="B20" s="21"/>
      <c r="C20" s="16"/>
      <c r="D20" s="16"/>
      <c r="E20" s="17"/>
      <c r="F20" s="17"/>
      <c r="G20" s="17"/>
      <c r="H20" s="22"/>
      <c r="I20" s="22"/>
      <c r="J20" s="22"/>
      <c r="K20" s="22"/>
    </row>
    <row r="21" spans="1:11">
      <c r="A21" s="21"/>
      <c r="B21" s="21"/>
      <c r="C21" s="16"/>
      <c r="D21" s="16"/>
      <c r="E21" s="17"/>
      <c r="F21" s="17"/>
      <c r="G21" s="17"/>
      <c r="H21" s="22"/>
      <c r="I21" s="22"/>
      <c r="J21" s="22"/>
      <c r="K21" s="22"/>
    </row>
    <row r="22" spans="1:11">
      <c r="A22" s="21"/>
      <c r="B22" s="21"/>
      <c r="C22" s="16"/>
      <c r="D22" s="16"/>
      <c r="E22" s="17"/>
      <c r="F22" s="17"/>
      <c r="G22" s="17"/>
      <c r="H22" s="22"/>
      <c r="I22" s="22"/>
      <c r="J22" s="22"/>
      <c r="K22" s="22"/>
    </row>
    <row r="23" spans="1:11">
      <c r="A23" s="21"/>
      <c r="B23" s="21"/>
      <c r="C23" s="16"/>
      <c r="D23" s="16"/>
      <c r="E23" s="17"/>
      <c r="F23" s="17"/>
      <c r="G23" s="17"/>
      <c r="H23" s="22"/>
      <c r="I23" s="22"/>
      <c r="J23" s="22"/>
      <c r="K23" s="22"/>
    </row>
    <row r="24" spans="1:11">
      <c r="A24" s="21"/>
      <c r="B24" s="21"/>
      <c r="C24" s="16"/>
      <c r="D24" s="16"/>
      <c r="E24" s="17"/>
      <c r="F24" s="17"/>
      <c r="G24" s="17"/>
      <c r="H24" s="22"/>
      <c r="I24" s="22"/>
      <c r="J24" s="22"/>
      <c r="K24" s="22"/>
    </row>
    <row r="25" spans="1:11">
      <c r="A25" s="21"/>
      <c r="B25" s="21"/>
      <c r="C25" s="16"/>
      <c r="D25" s="16"/>
      <c r="E25" s="17"/>
      <c r="F25" s="17"/>
      <c r="G25" s="17"/>
      <c r="H25" s="22"/>
      <c r="I25" s="22"/>
      <c r="J25" s="23"/>
      <c r="K25" s="23"/>
    </row>
    <row r="26" spans="1:11" ht="18.75">
      <c r="A26" s="59" t="str">
        <f>Sidfot</f>
        <v>www.skidor.com/speedski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>
      <c r="I27" s="8" t="s">
        <v>99</v>
      </c>
      <c r="J27" s="60">
        <f ca="1">NOW()</f>
        <v>40639.524493171295</v>
      </c>
      <c r="K27" s="60"/>
    </row>
  </sheetData>
  <sortState ref="B10:I11">
    <sortCondition descending="1" ref="I10:I11"/>
  </sortState>
  <mergeCells count="3">
    <mergeCell ref="A1:K1"/>
    <mergeCell ref="A26:K26"/>
    <mergeCell ref="J27:K27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zoomScale="130" zoomScaleNormal="130" workbookViewId="0">
      <selection activeCell="D7" sqref="D7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7" width="10.7109375" customWidth="1"/>
    <col min="8" max="11" width="9.7109375" customWidth="1"/>
  </cols>
  <sheetData>
    <row r="1" spans="1:13" ht="94.5" customHeight="1">
      <c r="A1" s="57" t="str">
        <f>Rubrik</f>
        <v xml:space="preserve">
Speedski
FIS World Cup
Saelen 5-6 April 2011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4"/>
      <c r="M1" s="1"/>
    </row>
    <row r="2" spans="1:13">
      <c r="C2" s="3" t="s">
        <v>98</v>
      </c>
      <c r="D2" s="2">
        <v>8616</v>
      </c>
    </row>
    <row r="3" spans="1:13">
      <c r="C3" s="3" t="s">
        <v>100</v>
      </c>
      <c r="D3" s="29" t="str">
        <f>Tävlingschef</f>
        <v>Per Ahlberts (SWE)</v>
      </c>
      <c r="E3" s="3" t="s">
        <v>103</v>
      </c>
      <c r="F3" s="30" t="str">
        <f>Backe</f>
        <v>Vaeggen Saelen (SWE)</v>
      </c>
      <c r="G3" s="30"/>
      <c r="H3" s="3" t="s">
        <v>26</v>
      </c>
      <c r="I3" s="52">
        <v>810</v>
      </c>
      <c r="J3" s="3"/>
    </row>
    <row r="4" spans="1:13">
      <c r="C4" s="3" t="s">
        <v>115</v>
      </c>
      <c r="D4" s="61" t="s">
        <v>144</v>
      </c>
      <c r="E4" s="31" t="s">
        <v>114</v>
      </c>
      <c r="F4" s="30" t="s">
        <v>130</v>
      </c>
      <c r="G4" s="29"/>
      <c r="H4" s="3" t="s">
        <v>107</v>
      </c>
      <c r="I4" s="52">
        <v>609</v>
      </c>
      <c r="J4" s="3"/>
      <c r="K4" s="32"/>
    </row>
    <row r="5" spans="1:13">
      <c r="C5" s="3" t="s">
        <v>101</v>
      </c>
      <c r="D5" s="29" t="str">
        <f>Tävlingssekreterare</f>
        <v>Bengt Ake Otter (SWE)</v>
      </c>
      <c r="E5" s="3" t="s">
        <v>104</v>
      </c>
      <c r="F5" s="30" t="str">
        <f>Väder</f>
        <v>Sun</v>
      </c>
      <c r="G5" s="30"/>
      <c r="H5" s="3" t="s">
        <v>108</v>
      </c>
      <c r="I5" s="52">
        <v>201</v>
      </c>
    </row>
    <row r="6" spans="1:13">
      <c r="C6" s="3" t="s">
        <v>113</v>
      </c>
      <c r="D6" s="30" t="str">
        <f>ASSREF</f>
        <v>Katerina Paskova (CZE)</v>
      </c>
      <c r="E6" s="3" t="s">
        <v>105</v>
      </c>
      <c r="F6" s="30" t="str">
        <f>Snö</f>
        <v>Old wet</v>
      </c>
      <c r="G6" s="30"/>
      <c r="H6" s="3" t="s">
        <v>109</v>
      </c>
      <c r="I6" s="52">
        <v>469</v>
      </c>
    </row>
    <row r="7" spans="1:13">
      <c r="A7" s="7"/>
      <c r="B7" s="7"/>
      <c r="C7" s="3" t="s">
        <v>97</v>
      </c>
      <c r="D7" s="62" t="str">
        <f>Tävlingsdomare</f>
        <v>Risto Happonen (FIN) 249</v>
      </c>
      <c r="E7" s="3" t="s">
        <v>106</v>
      </c>
      <c r="F7" s="29" t="str">
        <f>Temperatur</f>
        <v>+3</v>
      </c>
      <c r="G7" s="29"/>
      <c r="H7" s="7"/>
      <c r="I7" s="7"/>
      <c r="J7" s="7"/>
      <c r="K7" s="7"/>
    </row>
    <row r="8" spans="1:13" ht="23.25">
      <c r="A8" s="6" t="s">
        <v>91</v>
      </c>
      <c r="B8" s="6"/>
      <c r="C8" s="9" t="str">
        <f>LISTTYP</f>
        <v xml:space="preserve">Final </v>
      </c>
      <c r="D8" s="10" t="s">
        <v>90</v>
      </c>
      <c r="E8" s="19" t="s">
        <v>102</v>
      </c>
      <c r="F8" s="20">
        <f>COUNT(B10:B25)</f>
        <v>5</v>
      </c>
      <c r="G8" s="20"/>
      <c r="H8" s="11"/>
      <c r="I8" s="11"/>
      <c r="J8" s="11"/>
      <c r="K8" s="11"/>
    </row>
    <row r="9" spans="1:13" ht="15.75">
      <c r="A9" s="39" t="s">
        <v>92</v>
      </c>
      <c r="B9" s="39" t="s">
        <v>93</v>
      </c>
      <c r="C9" s="5" t="s">
        <v>94</v>
      </c>
      <c r="D9" s="5"/>
      <c r="E9" s="5" t="s">
        <v>96</v>
      </c>
      <c r="F9" s="5" t="s">
        <v>95</v>
      </c>
      <c r="G9" s="5" t="s">
        <v>117</v>
      </c>
      <c r="H9" s="39" t="s">
        <v>119</v>
      </c>
      <c r="I9" s="12" t="s">
        <v>120</v>
      </c>
      <c r="J9" s="12" t="s">
        <v>122</v>
      </c>
      <c r="K9" s="47" t="s">
        <v>121</v>
      </c>
    </row>
    <row r="10" spans="1:13">
      <c r="A10" s="21">
        <v>1</v>
      </c>
      <c r="B10" s="21">
        <v>5</v>
      </c>
      <c r="C10" s="16" t="s">
        <v>14</v>
      </c>
      <c r="D10" s="17" t="s">
        <v>13</v>
      </c>
      <c r="E10" s="25">
        <v>93</v>
      </c>
      <c r="F10" s="17" t="s">
        <v>37</v>
      </c>
      <c r="G10" s="17">
        <v>7278</v>
      </c>
      <c r="H10" s="16">
        <v>2.2987000000000002</v>
      </c>
      <c r="I10" s="32">
        <v>156.61000000000001</v>
      </c>
      <c r="J10" s="22">
        <f>('S1 Herrar'!I10/I10-1)*1500</f>
        <v>144.33944192580284</v>
      </c>
      <c r="K10" s="48">
        <v>25</v>
      </c>
    </row>
    <row r="11" spans="1:13">
      <c r="A11" s="21">
        <v>2</v>
      </c>
      <c r="B11" s="21">
        <v>2</v>
      </c>
      <c r="C11" s="17" t="s">
        <v>11</v>
      </c>
      <c r="D11" s="26" t="s">
        <v>10</v>
      </c>
      <c r="E11" s="27">
        <v>93</v>
      </c>
      <c r="F11" s="17" t="s">
        <v>37</v>
      </c>
      <c r="G11" s="17">
        <v>7231</v>
      </c>
      <c r="H11" s="55">
        <v>2.34</v>
      </c>
      <c r="I11" s="32">
        <v>153.85</v>
      </c>
      <c r="J11" s="22">
        <f>('S1 Herrar'!I10/I11-1)*1500</f>
        <v>173.83815404614899</v>
      </c>
      <c r="K11" s="45">
        <v>20</v>
      </c>
    </row>
    <row r="12" spans="1:13">
      <c r="A12" s="21">
        <v>3</v>
      </c>
      <c r="B12" s="21">
        <v>4</v>
      </c>
      <c r="C12" s="16" t="s">
        <v>55</v>
      </c>
      <c r="D12" s="17" t="s">
        <v>54</v>
      </c>
      <c r="E12" s="25">
        <v>92</v>
      </c>
      <c r="F12" s="17" t="s">
        <v>37</v>
      </c>
      <c r="G12" s="17">
        <v>7228</v>
      </c>
      <c r="H12" s="16">
        <v>2.3959000000000001</v>
      </c>
      <c r="I12" s="32">
        <v>150.26</v>
      </c>
      <c r="J12" s="22">
        <f>('S1 Herrar'!I10/I12-1)*1500</f>
        <v>213.82936243844009</v>
      </c>
      <c r="K12" s="45">
        <v>15</v>
      </c>
    </row>
    <row r="13" spans="1:13">
      <c r="A13" s="21">
        <v>4</v>
      </c>
      <c r="B13" s="21">
        <v>3</v>
      </c>
      <c r="C13" s="17" t="s">
        <v>53</v>
      </c>
      <c r="D13" s="25" t="s">
        <v>54</v>
      </c>
      <c r="E13" s="27">
        <v>92</v>
      </c>
      <c r="F13" s="17" t="s">
        <v>37</v>
      </c>
      <c r="G13" s="17">
        <v>7229</v>
      </c>
      <c r="H13" s="55">
        <v>2.4064000000000001</v>
      </c>
      <c r="I13" s="32">
        <v>149.6</v>
      </c>
      <c r="J13" s="22">
        <f>('S1 Herrar'!I10/I13-1)*1500</f>
        <v>221.39037433155096</v>
      </c>
      <c r="K13" s="45">
        <v>12</v>
      </c>
    </row>
    <row r="14" spans="1:13">
      <c r="A14" s="21">
        <v>5</v>
      </c>
      <c r="B14" s="21">
        <v>6</v>
      </c>
      <c r="C14" s="16" t="s">
        <v>128</v>
      </c>
      <c r="D14" s="17" t="s">
        <v>129</v>
      </c>
      <c r="E14" s="17">
        <v>93</v>
      </c>
      <c r="F14" s="17" t="s">
        <v>37</v>
      </c>
      <c r="G14" s="17">
        <v>7267</v>
      </c>
      <c r="H14" s="16">
        <v>2.5617999999999999</v>
      </c>
      <c r="I14" s="22">
        <v>140.53</v>
      </c>
      <c r="J14" s="22">
        <f>('S1 Herrar'!I10/I14-1)*1500</f>
        <v>332.49128300007112</v>
      </c>
      <c r="K14" s="45">
        <v>10</v>
      </c>
    </row>
    <row r="15" spans="1:13">
      <c r="A15" s="21"/>
      <c r="B15" s="21"/>
      <c r="C15" s="16"/>
      <c r="D15" s="16"/>
      <c r="E15" s="17"/>
      <c r="F15" s="17"/>
      <c r="G15" s="17"/>
      <c r="H15" s="16"/>
      <c r="I15" s="22"/>
      <c r="J15" s="22"/>
      <c r="K15" s="45"/>
    </row>
    <row r="16" spans="1:13">
      <c r="A16" s="21"/>
      <c r="B16" s="21"/>
      <c r="C16" s="16"/>
      <c r="D16" s="16"/>
      <c r="E16" s="17"/>
      <c r="F16" s="17"/>
      <c r="G16" s="17"/>
      <c r="H16" s="16"/>
      <c r="I16" s="22"/>
      <c r="J16" s="22"/>
      <c r="K16" s="45"/>
    </row>
    <row r="17" spans="1:11">
      <c r="A17" s="21"/>
      <c r="B17" s="21"/>
      <c r="C17" s="16"/>
      <c r="D17" s="16"/>
      <c r="E17" s="17"/>
      <c r="F17" s="17"/>
      <c r="G17" s="17"/>
      <c r="H17" s="16"/>
      <c r="I17" s="22"/>
      <c r="J17" s="22"/>
      <c r="K17" s="22"/>
    </row>
    <row r="18" spans="1:11">
      <c r="A18" s="21"/>
      <c r="B18" s="21"/>
      <c r="C18" s="16"/>
      <c r="D18" s="16"/>
      <c r="E18" s="17"/>
      <c r="F18" s="17"/>
      <c r="G18" s="17"/>
      <c r="H18" s="16"/>
      <c r="I18" s="22"/>
      <c r="J18" s="22"/>
      <c r="K18" s="22"/>
    </row>
    <row r="19" spans="1:11">
      <c r="A19" s="21"/>
      <c r="B19" s="21"/>
      <c r="C19" s="16"/>
      <c r="D19" s="16"/>
      <c r="E19" s="17"/>
      <c r="F19" s="17"/>
      <c r="G19" s="17"/>
      <c r="H19" s="16"/>
      <c r="I19" s="22"/>
      <c r="J19" s="22"/>
      <c r="K19" s="22"/>
    </row>
    <row r="20" spans="1:11">
      <c r="A20" s="21"/>
      <c r="B20" s="21"/>
      <c r="C20" s="16"/>
      <c r="D20" s="16"/>
      <c r="E20" s="17"/>
      <c r="F20" s="17"/>
      <c r="G20" s="17"/>
      <c r="H20" s="22"/>
      <c r="I20" s="22"/>
      <c r="J20" s="22"/>
      <c r="K20" s="22"/>
    </row>
    <row r="21" spans="1:11">
      <c r="A21" s="21"/>
      <c r="B21" s="21"/>
      <c r="C21" s="16"/>
      <c r="D21" s="16"/>
      <c r="E21" s="17"/>
      <c r="F21" s="17"/>
      <c r="G21" s="17"/>
      <c r="H21" s="22"/>
      <c r="I21" s="22"/>
      <c r="J21" s="22"/>
      <c r="K21" s="22"/>
    </row>
    <row r="22" spans="1:11">
      <c r="A22" s="21"/>
      <c r="B22" s="21"/>
      <c r="C22" s="16"/>
      <c r="D22" s="16"/>
      <c r="E22" s="17"/>
      <c r="F22" s="17"/>
      <c r="G22" s="17"/>
      <c r="H22" s="22"/>
      <c r="I22" s="22"/>
      <c r="J22" s="22"/>
      <c r="K22" s="22"/>
    </row>
    <row r="23" spans="1:11">
      <c r="A23" s="21"/>
      <c r="B23" s="21"/>
      <c r="C23" s="16"/>
      <c r="D23" s="16"/>
      <c r="E23" s="17"/>
      <c r="F23" s="17"/>
      <c r="G23" s="17"/>
      <c r="H23" s="22"/>
      <c r="I23" s="22"/>
      <c r="J23" s="22"/>
      <c r="K23" s="22"/>
    </row>
    <row r="24" spans="1:11">
      <c r="A24" s="21"/>
      <c r="B24" s="21"/>
      <c r="C24" s="16"/>
      <c r="D24" s="16"/>
      <c r="E24" s="17"/>
      <c r="F24" s="17"/>
      <c r="G24" s="17"/>
      <c r="H24" s="22"/>
      <c r="I24" s="22"/>
      <c r="J24" s="22"/>
      <c r="K24" s="22"/>
    </row>
    <row r="25" spans="1:11">
      <c r="A25" s="21"/>
      <c r="B25" s="21"/>
      <c r="C25" s="16"/>
      <c r="D25" s="16"/>
      <c r="E25" s="17"/>
      <c r="F25" s="17"/>
      <c r="G25" s="17"/>
      <c r="H25" s="22"/>
      <c r="I25" s="22"/>
      <c r="J25" s="23"/>
      <c r="K25" s="23"/>
    </row>
    <row r="26" spans="1:11" ht="18.75">
      <c r="A26" s="59" t="str">
        <f>Sidfot</f>
        <v>www.skidor.com/speedski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>
      <c r="I27" s="8" t="s">
        <v>99</v>
      </c>
      <c r="J27" s="60">
        <f ca="1">NOW()</f>
        <v>40639.524493171295</v>
      </c>
      <c r="K27" s="60"/>
    </row>
  </sheetData>
  <sortState ref="B10:I14">
    <sortCondition descending="1" ref="I10:I14"/>
  </sortState>
  <mergeCells count="3">
    <mergeCell ref="A1:K1"/>
    <mergeCell ref="A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zoomScale="130" zoomScaleNormal="130" workbookViewId="0">
      <selection activeCell="L22" sqref="L22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7" width="10.7109375" customWidth="1"/>
    <col min="8" max="11" width="9.7109375" customWidth="1"/>
  </cols>
  <sheetData>
    <row r="1" spans="1:13" ht="93.75" customHeight="1">
      <c r="A1" s="57" t="str">
        <f>Rubrik</f>
        <v xml:space="preserve">
Speedski
FIS World Cup
Saelen 5-6 April 2011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4"/>
      <c r="M1" s="1"/>
    </row>
    <row r="2" spans="1:13">
      <c r="C2" s="3" t="s">
        <v>98</v>
      </c>
      <c r="D2" s="2">
        <v>8616</v>
      </c>
    </row>
    <row r="3" spans="1:13">
      <c r="C3" s="3" t="s">
        <v>100</v>
      </c>
      <c r="D3" s="29" t="str">
        <f>Tävlingschef</f>
        <v>Per Ahlberts (SWE)</v>
      </c>
      <c r="E3" s="3" t="s">
        <v>103</v>
      </c>
      <c r="F3" s="30" t="str">
        <f>Backe</f>
        <v>Vaeggen Saelen (SWE)</v>
      </c>
      <c r="G3" s="30"/>
      <c r="H3" s="3" t="s">
        <v>26</v>
      </c>
      <c r="I3" s="52">
        <v>810</v>
      </c>
      <c r="J3" s="3"/>
    </row>
    <row r="4" spans="1:13">
      <c r="C4" s="3" t="s">
        <v>115</v>
      </c>
      <c r="D4" s="61" t="s">
        <v>144</v>
      </c>
      <c r="E4" s="31" t="s">
        <v>114</v>
      </c>
      <c r="F4" s="30" t="s">
        <v>130</v>
      </c>
      <c r="G4" s="29"/>
      <c r="H4" s="3" t="s">
        <v>107</v>
      </c>
      <c r="I4" s="52">
        <v>609</v>
      </c>
      <c r="J4" s="3"/>
    </row>
    <row r="5" spans="1:13">
      <c r="C5" s="3" t="s">
        <v>101</v>
      </c>
      <c r="D5" s="29" t="str">
        <f>Tävlingssekreterare</f>
        <v>Bengt Ake Otter (SWE)</v>
      </c>
      <c r="E5" s="3" t="s">
        <v>104</v>
      </c>
      <c r="F5" s="30" t="str">
        <f>Väder</f>
        <v>Sun</v>
      </c>
      <c r="G5" s="30"/>
      <c r="H5" s="3" t="s">
        <v>108</v>
      </c>
      <c r="I5" s="52">
        <v>201</v>
      </c>
    </row>
    <row r="6" spans="1:13">
      <c r="C6" s="3" t="s">
        <v>113</v>
      </c>
      <c r="D6" s="30" t="str">
        <f>ASSREF</f>
        <v>Katerina Paskova (CZE)</v>
      </c>
      <c r="E6" s="3" t="s">
        <v>105</v>
      </c>
      <c r="F6" s="30" t="str">
        <f>Snö</f>
        <v>Old wet</v>
      </c>
      <c r="G6" s="30"/>
      <c r="H6" s="3" t="s">
        <v>109</v>
      </c>
      <c r="I6" s="52">
        <v>469</v>
      </c>
    </row>
    <row r="7" spans="1:13">
      <c r="A7" s="7"/>
      <c r="B7" s="7"/>
      <c r="C7" s="3" t="s">
        <v>97</v>
      </c>
      <c r="D7" s="62" t="str">
        <f>Tävlingsdomare</f>
        <v>Risto Happonen (FIN) 249</v>
      </c>
      <c r="E7" s="3" t="s">
        <v>106</v>
      </c>
      <c r="F7" s="29" t="str">
        <f>Temperatur</f>
        <v>+3</v>
      </c>
      <c r="G7" s="29"/>
      <c r="H7" s="7"/>
      <c r="I7" s="7"/>
      <c r="J7" s="7"/>
      <c r="K7" s="7"/>
    </row>
    <row r="8" spans="1:13" ht="23.25">
      <c r="A8" s="6" t="s">
        <v>91</v>
      </c>
      <c r="B8" s="6"/>
      <c r="C8" s="9" t="str">
        <f>LISTTYP</f>
        <v xml:space="preserve">Final </v>
      </c>
      <c r="D8" s="10" t="s">
        <v>89</v>
      </c>
      <c r="E8" s="19" t="s">
        <v>102</v>
      </c>
      <c r="F8" s="20">
        <f>COUNT(B10:B25)</f>
        <v>13</v>
      </c>
      <c r="G8" s="20"/>
      <c r="H8" s="11"/>
      <c r="I8" s="11"/>
      <c r="J8" s="11"/>
      <c r="K8" s="11"/>
    </row>
    <row r="9" spans="1:13" ht="15.75">
      <c r="A9" s="39" t="s">
        <v>92</v>
      </c>
      <c r="B9" s="39" t="s">
        <v>93</v>
      </c>
      <c r="C9" s="5" t="s">
        <v>94</v>
      </c>
      <c r="D9" s="5"/>
      <c r="E9" s="5" t="s">
        <v>96</v>
      </c>
      <c r="F9" s="5" t="s">
        <v>95</v>
      </c>
      <c r="G9" s="5" t="s">
        <v>117</v>
      </c>
      <c r="H9" s="39" t="s">
        <v>119</v>
      </c>
      <c r="I9" s="12" t="s">
        <v>120</v>
      </c>
      <c r="J9" s="12" t="s">
        <v>122</v>
      </c>
      <c r="K9" s="47" t="s">
        <v>121</v>
      </c>
    </row>
    <row r="10" spans="1:13">
      <c r="A10" s="21">
        <v>1</v>
      </c>
      <c r="B10" s="21">
        <v>22</v>
      </c>
      <c r="C10" s="34" t="s">
        <v>82</v>
      </c>
      <c r="D10" s="34" t="s">
        <v>83</v>
      </c>
      <c r="E10" s="33">
        <v>90</v>
      </c>
      <c r="F10" s="33" t="s">
        <v>33</v>
      </c>
      <c r="G10" s="50">
        <v>7192</v>
      </c>
      <c r="H10" s="42">
        <v>2.2766000000000002</v>
      </c>
      <c r="I10" s="22">
        <v>158.13</v>
      </c>
      <c r="J10" s="22">
        <f>('S1 Herrar'!I10/I10-1)*1500</f>
        <v>128.53348510719053</v>
      </c>
      <c r="K10" s="48">
        <v>25</v>
      </c>
    </row>
    <row r="11" spans="1:13">
      <c r="A11" s="21">
        <v>2</v>
      </c>
      <c r="B11" s="21">
        <v>30</v>
      </c>
      <c r="C11" s="34" t="s">
        <v>52</v>
      </c>
      <c r="D11" s="34" t="s">
        <v>63</v>
      </c>
      <c r="E11" s="33">
        <v>89</v>
      </c>
      <c r="F11" s="33" t="s">
        <v>37</v>
      </c>
      <c r="G11" s="50">
        <v>7249</v>
      </c>
      <c r="H11" s="56">
        <v>2.2808000000000002</v>
      </c>
      <c r="I11" s="22">
        <v>157.84</v>
      </c>
      <c r="J11" s="22">
        <f>('S1 Herrar'!I10/I11-1)*1500</f>
        <v>131.52559553978716</v>
      </c>
      <c r="K11" s="45">
        <v>20</v>
      </c>
    </row>
    <row r="12" spans="1:13">
      <c r="A12" s="21">
        <v>3</v>
      </c>
      <c r="B12" s="21">
        <v>27</v>
      </c>
      <c r="C12" s="34" t="s">
        <v>47</v>
      </c>
      <c r="D12" s="34" t="s">
        <v>48</v>
      </c>
      <c r="E12" s="33">
        <v>69</v>
      </c>
      <c r="F12" s="33" t="s">
        <v>30</v>
      </c>
      <c r="G12" s="50">
        <v>50015</v>
      </c>
      <c r="H12" s="56">
        <v>2.3012999999999999</v>
      </c>
      <c r="I12" s="22">
        <v>156.43</v>
      </c>
      <c r="J12" s="22">
        <f>('S1 Herrar'!I10/I12-1)*1500</f>
        <v>146.23154126446346</v>
      </c>
      <c r="K12" s="45">
        <v>15</v>
      </c>
    </row>
    <row r="13" spans="1:13">
      <c r="A13" s="21">
        <v>4</v>
      </c>
      <c r="B13" s="21">
        <v>23</v>
      </c>
      <c r="C13" s="34" t="s">
        <v>84</v>
      </c>
      <c r="D13" s="34" t="s">
        <v>85</v>
      </c>
      <c r="E13" s="33">
        <v>70</v>
      </c>
      <c r="F13" s="33" t="s">
        <v>71</v>
      </c>
      <c r="G13" s="50">
        <v>7194</v>
      </c>
      <c r="H13" s="56">
        <v>2.3022999999999998</v>
      </c>
      <c r="I13" s="32">
        <v>156.37</v>
      </c>
      <c r="J13" s="22">
        <f>('S1 Herrar'!I10/I13-1)*1500</f>
        <v>146.86320905544559</v>
      </c>
      <c r="K13" s="45">
        <v>12</v>
      </c>
    </row>
    <row r="14" spans="1:13">
      <c r="A14" s="21">
        <v>5</v>
      </c>
      <c r="B14" s="21">
        <v>24</v>
      </c>
      <c r="C14" s="34" t="s">
        <v>51</v>
      </c>
      <c r="D14" s="34" t="s">
        <v>12</v>
      </c>
      <c r="E14" s="33">
        <v>65</v>
      </c>
      <c r="F14" s="33" t="s">
        <v>37</v>
      </c>
      <c r="G14" s="50">
        <v>500059</v>
      </c>
      <c r="H14" s="56">
        <v>2.3233000000000001</v>
      </c>
      <c r="I14" s="32">
        <v>154.94999999999999</v>
      </c>
      <c r="J14" s="22">
        <f>('S1 Herrar'!I10/I14-1)*1500</f>
        <v>161.9554695062927</v>
      </c>
      <c r="K14" s="45">
        <v>10</v>
      </c>
    </row>
    <row r="15" spans="1:13">
      <c r="A15" s="21">
        <v>6</v>
      </c>
      <c r="B15" s="21">
        <v>21</v>
      </c>
      <c r="C15" s="34" t="s">
        <v>45</v>
      </c>
      <c r="D15" s="34" t="s">
        <v>46</v>
      </c>
      <c r="E15" s="33">
        <v>67</v>
      </c>
      <c r="F15" s="33" t="s">
        <v>30</v>
      </c>
      <c r="G15" s="50">
        <v>50026</v>
      </c>
      <c r="H15" s="56">
        <v>2.3309000000000002</v>
      </c>
      <c r="I15" s="32">
        <v>154.44999999999999</v>
      </c>
      <c r="J15" s="22">
        <f>('S1 Herrar'!I10/I15-1)*1500</f>
        <v>167.33570734865677</v>
      </c>
      <c r="K15" s="45">
        <v>9</v>
      </c>
    </row>
    <row r="16" spans="1:13">
      <c r="A16" s="21">
        <v>7</v>
      </c>
      <c r="B16" s="21">
        <v>28</v>
      </c>
      <c r="C16" s="34" t="s">
        <v>43</v>
      </c>
      <c r="D16" s="34" t="s">
        <v>44</v>
      </c>
      <c r="E16" s="33">
        <v>82</v>
      </c>
      <c r="F16" s="33" t="s">
        <v>30</v>
      </c>
      <c r="G16" s="50">
        <v>7141</v>
      </c>
      <c r="H16" s="56">
        <v>2.3420999999999998</v>
      </c>
      <c r="I16" s="32">
        <v>153.71</v>
      </c>
      <c r="J16" s="22">
        <f>('S1 Herrar'!I10/I16-1)*1500</f>
        <v>175.36269598594757</v>
      </c>
      <c r="K16" s="45">
        <v>8</v>
      </c>
    </row>
    <row r="17" spans="1:11">
      <c r="A17" s="21">
        <v>8</v>
      </c>
      <c r="B17" s="21">
        <v>26</v>
      </c>
      <c r="C17" s="34" t="s">
        <v>49</v>
      </c>
      <c r="D17" s="34" t="s">
        <v>50</v>
      </c>
      <c r="E17" s="33">
        <v>83</v>
      </c>
      <c r="F17" s="33" t="s">
        <v>30</v>
      </c>
      <c r="G17" s="50">
        <v>7255</v>
      </c>
      <c r="H17" s="42">
        <v>2.3761999999999999</v>
      </c>
      <c r="I17" s="32">
        <v>151.5</v>
      </c>
      <c r="J17" s="22">
        <f>('S1 Herrar'!I10/I17-1)*1500</f>
        <v>199.80198019801986</v>
      </c>
      <c r="K17" s="49">
        <v>7</v>
      </c>
    </row>
    <row r="18" spans="1:11">
      <c r="A18" s="21">
        <v>9</v>
      </c>
      <c r="B18" s="21">
        <v>25</v>
      </c>
      <c r="C18" s="34" t="s">
        <v>80</v>
      </c>
      <c r="D18" s="34" t="s">
        <v>81</v>
      </c>
      <c r="E18" s="33">
        <v>73</v>
      </c>
      <c r="F18" s="33" t="s">
        <v>58</v>
      </c>
      <c r="G18" s="50">
        <v>7105</v>
      </c>
      <c r="H18" s="42">
        <v>2.4142999999999999</v>
      </c>
      <c r="I18" s="32">
        <v>149.11000000000001</v>
      </c>
      <c r="J18" s="22">
        <f>('S1 Herrar'!I10/I18-1)*1500</f>
        <v>227.04714640198509</v>
      </c>
      <c r="K18" s="49">
        <v>6</v>
      </c>
    </row>
    <row r="19" spans="1:11">
      <c r="A19" s="21">
        <v>10</v>
      </c>
      <c r="B19" s="21">
        <v>31</v>
      </c>
      <c r="C19" s="34" t="s">
        <v>125</v>
      </c>
      <c r="D19" s="34" t="s">
        <v>126</v>
      </c>
      <c r="E19" s="33">
        <v>86</v>
      </c>
      <c r="F19" s="33" t="s">
        <v>37</v>
      </c>
      <c r="G19" s="50">
        <v>7320</v>
      </c>
      <c r="H19" s="42">
        <v>2.4363999999999999</v>
      </c>
      <c r="I19" s="32">
        <v>147.76</v>
      </c>
      <c r="J19" s="22">
        <f>('S1 Herrar'!I10/I19-1)*1500</f>
        <v>242.82620465619954</v>
      </c>
      <c r="K19" s="49">
        <v>5</v>
      </c>
    </row>
    <row r="20" spans="1:11">
      <c r="A20" s="21">
        <v>11</v>
      </c>
      <c r="B20" s="21">
        <v>33</v>
      </c>
      <c r="C20" s="34" t="s">
        <v>52</v>
      </c>
      <c r="D20" s="34" t="s">
        <v>127</v>
      </c>
      <c r="E20" s="33">
        <v>90</v>
      </c>
      <c r="F20" s="33" t="s">
        <v>37</v>
      </c>
      <c r="G20" s="50">
        <v>7321</v>
      </c>
      <c r="H20" s="56">
        <v>2.4679000000000002</v>
      </c>
      <c r="I20" s="32">
        <v>145.87</v>
      </c>
      <c r="J20" s="22">
        <f>('S1 Herrar'!I10/I20-1)*1500</f>
        <v>265.40755467196806</v>
      </c>
      <c r="K20" s="49">
        <v>4</v>
      </c>
    </row>
    <row r="21" spans="1:11">
      <c r="A21" s="21">
        <v>12</v>
      </c>
      <c r="B21" s="21">
        <v>32</v>
      </c>
      <c r="C21" s="34" t="s">
        <v>123</v>
      </c>
      <c r="D21" s="34" t="s">
        <v>124</v>
      </c>
      <c r="E21" s="33">
        <v>89</v>
      </c>
      <c r="F21" s="33" t="s">
        <v>37</v>
      </c>
      <c r="G21" s="50">
        <v>7316</v>
      </c>
      <c r="H21" s="42">
        <v>2.5693000000000001</v>
      </c>
      <c r="I21" s="32">
        <v>140.12</v>
      </c>
      <c r="J21" s="22">
        <f>('S1 Herrar'!I10/I21-1)*1500</f>
        <v>337.85326862689124</v>
      </c>
      <c r="K21" s="49">
        <v>3</v>
      </c>
    </row>
    <row r="22" spans="1:11">
      <c r="A22" s="21">
        <v>13</v>
      </c>
      <c r="B22" s="21">
        <v>29</v>
      </c>
      <c r="C22" s="34" t="s">
        <v>61</v>
      </c>
      <c r="D22" s="34" t="s">
        <v>62</v>
      </c>
      <c r="E22" s="33">
        <v>65</v>
      </c>
      <c r="F22" s="33" t="s">
        <v>58</v>
      </c>
      <c r="G22" s="50">
        <v>7240</v>
      </c>
      <c r="H22" s="42"/>
      <c r="I22" s="32" t="s">
        <v>142</v>
      </c>
      <c r="J22" s="22"/>
      <c r="K22" s="49" t="s">
        <v>145</v>
      </c>
    </row>
    <row r="23" spans="1:11">
      <c r="A23" s="21"/>
      <c r="B23" s="21"/>
      <c r="C23" s="16"/>
      <c r="D23" s="16"/>
      <c r="E23" s="17"/>
      <c r="F23" s="17"/>
      <c r="G23" s="17"/>
      <c r="H23" s="22"/>
      <c r="I23" s="22"/>
      <c r="J23" s="22"/>
      <c r="K23" s="22"/>
    </row>
    <row r="24" spans="1:11">
      <c r="A24" s="21"/>
      <c r="B24" s="21"/>
      <c r="C24" s="16"/>
      <c r="D24" s="16"/>
      <c r="E24" s="17"/>
      <c r="F24" s="17"/>
      <c r="G24" s="17"/>
      <c r="H24" s="16"/>
      <c r="I24" s="22"/>
      <c r="J24" s="22"/>
      <c r="K24" s="22"/>
    </row>
    <row r="25" spans="1:11">
      <c r="A25" s="21"/>
      <c r="B25" s="21"/>
      <c r="C25" s="16"/>
      <c r="D25" s="16"/>
      <c r="E25" s="17"/>
      <c r="F25" s="17"/>
      <c r="G25" s="17"/>
      <c r="H25" s="16"/>
      <c r="I25" s="22"/>
      <c r="J25" s="22"/>
      <c r="K25" s="22"/>
    </row>
    <row r="26" spans="1:11" ht="18.75">
      <c r="A26" s="59" t="str">
        <f>Sidfot</f>
        <v>www.skidor.com/speedski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>
      <c r="I27" s="8" t="s">
        <v>99</v>
      </c>
      <c r="J27" s="60">
        <f ca="1">NOW()</f>
        <v>40639.524493171295</v>
      </c>
      <c r="K27" s="60"/>
    </row>
  </sheetData>
  <sortState ref="B10:I22">
    <sortCondition descending="1" ref="I10:I22"/>
  </sortState>
  <mergeCells count="3">
    <mergeCell ref="A1:K1"/>
    <mergeCell ref="A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zoomScale="130" zoomScaleNormal="130" workbookViewId="0">
      <selection activeCell="D7" sqref="D7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7" width="10.7109375" customWidth="1"/>
    <col min="8" max="11" width="9.7109375" customWidth="1"/>
  </cols>
  <sheetData>
    <row r="1" spans="1:13" ht="93.75" customHeight="1">
      <c r="A1" s="57" t="str">
        <f>Rubrik</f>
        <v xml:space="preserve">
Speedski
FIS World Cup
Saelen 5-6 April 2011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4"/>
      <c r="M1" s="1"/>
    </row>
    <row r="2" spans="1:13">
      <c r="C2" s="3" t="s">
        <v>98</v>
      </c>
      <c r="D2" s="2">
        <v>8615</v>
      </c>
    </row>
    <row r="3" spans="1:13">
      <c r="C3" s="3" t="s">
        <v>100</v>
      </c>
      <c r="D3" s="29" t="str">
        <f>Tävlingschef</f>
        <v>Per Ahlberts (SWE)</v>
      </c>
      <c r="E3" s="3" t="s">
        <v>103</v>
      </c>
      <c r="F3" s="30" t="str">
        <f>Backe</f>
        <v>Vaeggen Saelen (SWE)</v>
      </c>
      <c r="G3" s="30"/>
      <c r="H3" s="3" t="s">
        <v>26</v>
      </c>
      <c r="I3" s="52">
        <v>810</v>
      </c>
    </row>
    <row r="4" spans="1:13">
      <c r="C4" s="3" t="s">
        <v>115</v>
      </c>
      <c r="D4" s="61" t="s">
        <v>144</v>
      </c>
      <c r="E4" s="31" t="s">
        <v>114</v>
      </c>
      <c r="F4" s="30" t="s">
        <v>130</v>
      </c>
      <c r="G4" s="29"/>
      <c r="H4" s="3" t="s">
        <v>107</v>
      </c>
      <c r="I4" s="52">
        <v>609</v>
      </c>
    </row>
    <row r="5" spans="1:13">
      <c r="C5" s="3" t="s">
        <v>101</v>
      </c>
      <c r="D5" s="29" t="str">
        <f>Tävlingssekreterare</f>
        <v>Bengt Ake Otter (SWE)</v>
      </c>
      <c r="E5" s="3" t="s">
        <v>104</v>
      </c>
      <c r="F5" s="30" t="str">
        <f>Väder</f>
        <v>Sun</v>
      </c>
      <c r="G5" s="30"/>
      <c r="H5" s="3" t="s">
        <v>108</v>
      </c>
      <c r="I5" s="52">
        <v>201</v>
      </c>
    </row>
    <row r="6" spans="1:13">
      <c r="C6" s="3" t="s">
        <v>113</v>
      </c>
      <c r="D6" s="30" t="str">
        <f>ASSREF</f>
        <v>Katerina Paskova (CZE)</v>
      </c>
      <c r="E6" s="3" t="s">
        <v>105</v>
      </c>
      <c r="F6" s="30" t="str">
        <f>Snö</f>
        <v>Old wet</v>
      </c>
      <c r="G6" s="30"/>
      <c r="H6" s="3" t="s">
        <v>109</v>
      </c>
      <c r="I6" s="52">
        <v>469</v>
      </c>
    </row>
    <row r="7" spans="1:13">
      <c r="A7" s="7"/>
      <c r="B7" s="7"/>
      <c r="C7" s="3" t="s">
        <v>97</v>
      </c>
      <c r="D7" s="62" t="str">
        <f>Tävlingsdomare</f>
        <v>Risto Happonen (FIN) 249</v>
      </c>
      <c r="E7" s="3" t="s">
        <v>106</v>
      </c>
      <c r="F7" s="29" t="str">
        <f>Temperatur</f>
        <v>+3</v>
      </c>
      <c r="G7" s="29"/>
      <c r="H7" s="7"/>
      <c r="I7" s="7"/>
      <c r="J7" s="7"/>
      <c r="K7" s="7"/>
    </row>
    <row r="8" spans="1:13" ht="23.25">
      <c r="A8" s="6" t="s">
        <v>91</v>
      </c>
      <c r="B8" s="6"/>
      <c r="C8" s="9" t="str">
        <f>LISTTYP</f>
        <v xml:space="preserve">Final </v>
      </c>
      <c r="D8" s="10" t="s">
        <v>88</v>
      </c>
      <c r="E8" s="19" t="s">
        <v>102</v>
      </c>
      <c r="F8" s="20">
        <f>COUNT(B10:B25)</f>
        <v>4</v>
      </c>
      <c r="G8" s="20"/>
      <c r="H8" s="11"/>
      <c r="I8" s="11"/>
      <c r="J8" s="11"/>
      <c r="K8" s="11"/>
    </row>
    <row r="9" spans="1:13" ht="15.75">
      <c r="A9" s="39" t="s">
        <v>92</v>
      </c>
      <c r="B9" s="39" t="s">
        <v>93</v>
      </c>
      <c r="C9" s="5" t="s">
        <v>94</v>
      </c>
      <c r="D9" s="5"/>
      <c r="E9" s="5" t="s">
        <v>96</v>
      </c>
      <c r="F9" s="5" t="s">
        <v>95</v>
      </c>
      <c r="G9" s="5" t="s">
        <v>117</v>
      </c>
      <c r="H9" s="39" t="s">
        <v>119</v>
      </c>
      <c r="I9" s="12" t="s">
        <v>120</v>
      </c>
      <c r="J9" s="12" t="s">
        <v>122</v>
      </c>
      <c r="K9" s="47" t="s">
        <v>121</v>
      </c>
    </row>
    <row r="10" spans="1:13">
      <c r="A10" s="21">
        <v>1</v>
      </c>
      <c r="B10" s="21">
        <v>42</v>
      </c>
      <c r="C10" s="16" t="s">
        <v>18</v>
      </c>
      <c r="D10" s="17" t="s">
        <v>17</v>
      </c>
      <c r="E10" s="2">
        <v>85</v>
      </c>
      <c r="F10" s="17" t="s">
        <v>37</v>
      </c>
      <c r="G10" s="17">
        <v>7054</v>
      </c>
      <c r="H10" s="53">
        <v>2.1598999999999999</v>
      </c>
      <c r="I10" s="23">
        <v>166.67</v>
      </c>
      <c r="J10" s="22">
        <f>(I10/I10-1)*1500</f>
        <v>0</v>
      </c>
      <c r="K10" s="48">
        <v>25</v>
      </c>
    </row>
    <row r="11" spans="1:13">
      <c r="A11" s="21">
        <v>2</v>
      </c>
      <c r="B11" s="21">
        <v>44</v>
      </c>
      <c r="C11" s="16" t="s">
        <v>65</v>
      </c>
      <c r="D11" s="17" t="s">
        <v>66</v>
      </c>
      <c r="E11" s="2">
        <v>82</v>
      </c>
      <c r="F11" s="17" t="s">
        <v>37</v>
      </c>
      <c r="G11" s="17">
        <v>505005</v>
      </c>
      <c r="H11" s="38">
        <v>2.1648000000000001</v>
      </c>
      <c r="I11" s="23">
        <v>166.3</v>
      </c>
      <c r="J11" s="22">
        <f>(I10/I11-1)*1500</f>
        <v>3.3373421527359559</v>
      </c>
      <c r="K11" s="45">
        <v>20</v>
      </c>
    </row>
    <row r="12" spans="1:13">
      <c r="A12" s="21">
        <v>3</v>
      </c>
      <c r="B12" s="21">
        <v>43</v>
      </c>
      <c r="C12" s="16" t="s">
        <v>67</v>
      </c>
      <c r="D12" s="17" t="s">
        <v>68</v>
      </c>
      <c r="E12" s="2">
        <v>72</v>
      </c>
      <c r="F12" s="17" t="s">
        <v>64</v>
      </c>
      <c r="G12" s="17">
        <v>425001</v>
      </c>
      <c r="H12" s="38">
        <v>2.1981000000000002</v>
      </c>
      <c r="I12" s="22">
        <v>163.78</v>
      </c>
      <c r="J12" s="22">
        <f>(I10/I12-1)*1500</f>
        <v>26.468433264134838</v>
      </c>
      <c r="K12" s="45">
        <v>15</v>
      </c>
    </row>
    <row r="13" spans="1:13">
      <c r="A13" s="21">
        <v>4</v>
      </c>
      <c r="B13" s="33">
        <v>41</v>
      </c>
      <c r="C13" s="34" t="s">
        <v>7</v>
      </c>
      <c r="D13" s="35" t="s">
        <v>42</v>
      </c>
      <c r="E13" s="36">
        <v>90</v>
      </c>
      <c r="F13" s="35" t="s">
        <v>37</v>
      </c>
      <c r="G13" s="35">
        <v>7122</v>
      </c>
      <c r="H13" s="38">
        <v>2.2322000000000002</v>
      </c>
      <c r="I13" s="22">
        <v>161.28</v>
      </c>
      <c r="J13" s="22">
        <f>(I10/I13-1)*1500</f>
        <v>50.130208333333258</v>
      </c>
      <c r="K13" s="45">
        <v>12</v>
      </c>
    </row>
    <row r="14" spans="1:13">
      <c r="A14" s="21"/>
      <c r="B14" s="21"/>
      <c r="C14" s="16"/>
      <c r="D14" s="16"/>
      <c r="E14" s="17"/>
      <c r="F14" s="17"/>
      <c r="G14" s="17"/>
      <c r="H14" s="16"/>
      <c r="I14" s="22"/>
      <c r="J14" s="22"/>
      <c r="K14" s="22"/>
    </row>
    <row r="15" spans="1:13">
      <c r="A15" s="21"/>
      <c r="B15" s="21"/>
      <c r="C15" s="16"/>
      <c r="D15" s="16"/>
      <c r="E15" s="17"/>
      <c r="F15" s="17"/>
      <c r="G15" s="17"/>
      <c r="H15" s="16"/>
      <c r="I15" s="22"/>
      <c r="J15" s="22"/>
      <c r="K15" s="22"/>
    </row>
    <row r="16" spans="1:13">
      <c r="A16" s="21"/>
      <c r="B16" s="21"/>
      <c r="C16" s="16"/>
      <c r="D16" s="16"/>
      <c r="E16" s="17"/>
      <c r="F16" s="17"/>
      <c r="G16" s="17"/>
      <c r="H16" s="16"/>
      <c r="I16" s="22"/>
      <c r="J16" s="22"/>
      <c r="K16" s="22"/>
    </row>
    <row r="17" spans="1:11">
      <c r="A17" s="21"/>
      <c r="B17" s="21"/>
      <c r="C17" s="16"/>
      <c r="D17" s="16"/>
      <c r="E17" s="17"/>
      <c r="F17" s="17"/>
      <c r="G17" s="17"/>
      <c r="H17" s="16"/>
      <c r="I17" s="22"/>
      <c r="J17" s="22"/>
      <c r="K17" s="22"/>
    </row>
    <row r="18" spans="1:11">
      <c r="A18" s="21"/>
      <c r="B18" s="21"/>
      <c r="C18" s="16"/>
      <c r="D18" s="16"/>
      <c r="E18" s="17"/>
      <c r="F18" s="17"/>
      <c r="G18" s="17"/>
      <c r="H18" s="16"/>
      <c r="I18" s="22"/>
      <c r="J18" s="22"/>
      <c r="K18" s="22"/>
    </row>
    <row r="19" spans="1:11">
      <c r="A19" s="21"/>
      <c r="B19" s="21"/>
      <c r="C19" s="16"/>
      <c r="D19" s="16"/>
      <c r="E19" s="17"/>
      <c r="F19" s="17"/>
      <c r="G19" s="17"/>
      <c r="H19" s="16"/>
      <c r="I19" s="22"/>
      <c r="J19" s="22"/>
      <c r="K19" s="22"/>
    </row>
    <row r="20" spans="1:11">
      <c r="A20" s="21"/>
      <c r="B20" s="21"/>
      <c r="C20" s="16"/>
      <c r="D20" s="16"/>
      <c r="E20" s="17"/>
      <c r="F20" s="17"/>
      <c r="G20" s="17"/>
      <c r="H20" s="22"/>
      <c r="I20" s="22"/>
      <c r="J20" s="22"/>
      <c r="K20" s="22"/>
    </row>
    <row r="21" spans="1:11">
      <c r="A21" s="21"/>
      <c r="B21" s="21"/>
      <c r="C21" s="16"/>
      <c r="D21" s="16"/>
      <c r="E21" s="17"/>
      <c r="F21" s="17"/>
      <c r="G21" s="17"/>
      <c r="H21" s="22"/>
      <c r="I21" s="22"/>
      <c r="J21" s="22"/>
      <c r="K21" s="22"/>
    </row>
    <row r="22" spans="1:11">
      <c r="A22" s="21"/>
      <c r="B22" s="21"/>
      <c r="C22" s="16"/>
      <c r="D22" s="16"/>
      <c r="E22" s="17"/>
      <c r="F22" s="17"/>
      <c r="G22" s="17"/>
      <c r="H22" s="22"/>
      <c r="I22" s="22"/>
      <c r="J22" s="22"/>
      <c r="K22" s="22"/>
    </row>
    <row r="23" spans="1:11">
      <c r="A23" s="21"/>
      <c r="B23" s="21"/>
      <c r="C23" s="16"/>
      <c r="D23" s="16"/>
      <c r="E23" s="17"/>
      <c r="F23" s="17"/>
      <c r="G23" s="17"/>
      <c r="H23" s="22"/>
      <c r="I23" s="22"/>
      <c r="J23" s="22"/>
      <c r="K23" s="22"/>
    </row>
    <row r="24" spans="1:11">
      <c r="A24" s="21"/>
      <c r="B24" s="21"/>
      <c r="C24" s="16"/>
      <c r="D24" s="16"/>
      <c r="E24" s="17"/>
      <c r="F24" s="17"/>
      <c r="G24" s="17"/>
      <c r="H24" s="22"/>
      <c r="I24" s="22"/>
      <c r="J24" s="22"/>
      <c r="K24" s="22"/>
    </row>
    <row r="25" spans="1:11">
      <c r="A25" s="21"/>
      <c r="B25" s="21"/>
      <c r="C25" s="16"/>
      <c r="D25" s="16"/>
      <c r="E25" s="17"/>
      <c r="F25" s="17"/>
      <c r="G25" s="17"/>
      <c r="H25" s="22"/>
      <c r="I25" s="22"/>
      <c r="J25" s="23"/>
      <c r="K25" s="23"/>
    </row>
    <row r="26" spans="1:11" ht="18.75">
      <c r="A26" s="59" t="str">
        <f>Sidfot</f>
        <v>www.skidor.com/speedski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>
      <c r="I27" s="8" t="s">
        <v>99</v>
      </c>
      <c r="J27" s="60">
        <f ca="1">NOW()</f>
        <v>40639.524493171295</v>
      </c>
      <c r="K27" s="60"/>
    </row>
  </sheetData>
  <sortState ref="B10:I13">
    <sortCondition descending="1" ref="I10:I13"/>
  </sortState>
  <mergeCells count="3">
    <mergeCell ref="A26:K26"/>
    <mergeCell ref="A1:K1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30" zoomScaleNormal="130" workbookViewId="0">
      <selection activeCell="D7" sqref="D7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7" width="10.7109375" customWidth="1"/>
    <col min="8" max="11" width="9.7109375" customWidth="1"/>
  </cols>
  <sheetData>
    <row r="1" spans="1:13" ht="84.75" customHeight="1">
      <c r="A1" s="57" t="str">
        <f>Rubrik</f>
        <v xml:space="preserve">
Speedski
FIS World Cup
Saelen 5-6 April 2011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4"/>
      <c r="M1" s="1"/>
    </row>
    <row r="2" spans="1:13">
      <c r="C2" s="3" t="s">
        <v>98</v>
      </c>
      <c r="D2" s="2">
        <v>8616</v>
      </c>
    </row>
    <row r="3" spans="1:13">
      <c r="C3" s="3" t="s">
        <v>100</v>
      </c>
      <c r="D3" s="29" t="str">
        <f>Tävlingschef</f>
        <v>Per Ahlberts (SWE)</v>
      </c>
      <c r="E3" s="3" t="s">
        <v>103</v>
      </c>
      <c r="F3" s="30" t="str">
        <f>Backe</f>
        <v>Vaeggen Saelen (SWE)</v>
      </c>
      <c r="G3" s="30"/>
      <c r="H3" s="3" t="s">
        <v>26</v>
      </c>
      <c r="I3" s="52">
        <v>810</v>
      </c>
    </row>
    <row r="4" spans="1:13">
      <c r="C4" s="3" t="s">
        <v>115</v>
      </c>
      <c r="D4" s="61" t="s">
        <v>144</v>
      </c>
      <c r="E4" s="31" t="s">
        <v>114</v>
      </c>
      <c r="F4" s="30" t="s">
        <v>130</v>
      </c>
      <c r="G4" s="29"/>
      <c r="H4" s="3" t="s">
        <v>107</v>
      </c>
      <c r="I4" s="52">
        <v>609</v>
      </c>
    </row>
    <row r="5" spans="1:13">
      <c r="C5" s="3" t="s">
        <v>101</v>
      </c>
      <c r="D5" s="29" t="str">
        <f>Tävlingssekreterare</f>
        <v>Bengt Ake Otter (SWE)</v>
      </c>
      <c r="E5" s="3" t="s">
        <v>104</v>
      </c>
      <c r="F5" s="30" t="str">
        <f>Väder</f>
        <v>Sun</v>
      </c>
      <c r="G5" s="30"/>
      <c r="H5" s="3" t="s">
        <v>108</v>
      </c>
      <c r="I5" s="52">
        <v>201</v>
      </c>
    </row>
    <row r="6" spans="1:13">
      <c r="C6" s="3" t="s">
        <v>113</v>
      </c>
      <c r="D6" s="30" t="str">
        <f>ASSREF</f>
        <v>Katerina Paskova (CZE)</v>
      </c>
      <c r="E6" s="3" t="s">
        <v>105</v>
      </c>
      <c r="F6" s="30" t="str">
        <f>Snö</f>
        <v>Old wet</v>
      </c>
      <c r="G6" s="30"/>
      <c r="H6" s="3" t="s">
        <v>109</v>
      </c>
      <c r="I6" s="52">
        <v>469</v>
      </c>
    </row>
    <row r="7" spans="1:13">
      <c r="A7" s="7"/>
      <c r="B7" s="7"/>
      <c r="C7" s="3" t="s">
        <v>97</v>
      </c>
      <c r="D7" s="62" t="str">
        <f>Tävlingsdomare</f>
        <v>Risto Happonen (FIN) 249</v>
      </c>
      <c r="E7" s="3" t="s">
        <v>106</v>
      </c>
      <c r="F7" s="29" t="str">
        <f>Temperatur</f>
        <v>+3</v>
      </c>
      <c r="G7" s="29"/>
      <c r="H7" s="7"/>
      <c r="I7" s="7"/>
      <c r="J7" s="7"/>
      <c r="K7" s="7"/>
    </row>
    <row r="8" spans="1:13" ht="23.25">
      <c r="A8" s="6" t="s">
        <v>91</v>
      </c>
      <c r="B8" s="6"/>
      <c r="C8" s="9" t="str">
        <f>LISTTYP</f>
        <v xml:space="preserve">Final </v>
      </c>
      <c r="D8" s="10" t="s">
        <v>87</v>
      </c>
      <c r="E8" s="19" t="s">
        <v>102</v>
      </c>
      <c r="F8" s="20">
        <f>COUNT(B10:B26)</f>
        <v>14</v>
      </c>
      <c r="G8" s="20"/>
      <c r="H8" s="11"/>
      <c r="I8" s="11"/>
      <c r="J8" s="11"/>
      <c r="K8" s="11"/>
    </row>
    <row r="9" spans="1:13" ht="15.75">
      <c r="A9" s="39" t="s">
        <v>92</v>
      </c>
      <c r="B9" s="39" t="s">
        <v>93</v>
      </c>
      <c r="C9" s="5" t="s">
        <v>94</v>
      </c>
      <c r="D9" s="5"/>
      <c r="E9" s="5" t="s">
        <v>96</v>
      </c>
      <c r="F9" s="5" t="s">
        <v>95</v>
      </c>
      <c r="G9" s="5" t="s">
        <v>117</v>
      </c>
      <c r="H9" s="39" t="s">
        <v>119</v>
      </c>
      <c r="I9" s="12" t="s">
        <v>120</v>
      </c>
      <c r="J9" s="12" t="s">
        <v>122</v>
      </c>
      <c r="K9" s="46" t="s">
        <v>121</v>
      </c>
    </row>
    <row r="10" spans="1:13">
      <c r="A10" s="21">
        <v>1</v>
      </c>
      <c r="B10" s="21">
        <v>62</v>
      </c>
      <c r="C10" s="16" t="s">
        <v>40</v>
      </c>
      <c r="D10" s="17" t="s">
        <v>41</v>
      </c>
      <c r="E10" s="2">
        <v>82</v>
      </c>
      <c r="F10" s="17" t="s">
        <v>37</v>
      </c>
      <c r="G10" s="17">
        <v>420007</v>
      </c>
      <c r="H10" s="54">
        <v>2.0969000000000002</v>
      </c>
      <c r="I10" s="22">
        <v>171.68</v>
      </c>
      <c r="J10" s="22">
        <f>(I10/I10-1)*1500</f>
        <v>0</v>
      </c>
      <c r="K10" s="45">
        <v>100</v>
      </c>
    </row>
    <row r="11" spans="1:13">
      <c r="A11" s="21">
        <v>2</v>
      </c>
      <c r="B11" s="21">
        <v>54</v>
      </c>
      <c r="C11" s="16" t="s">
        <v>34</v>
      </c>
      <c r="D11" s="17" t="s">
        <v>32</v>
      </c>
      <c r="E11" s="2">
        <v>79</v>
      </c>
      <c r="F11" s="17" t="s">
        <v>33</v>
      </c>
      <c r="G11" s="17">
        <v>7147</v>
      </c>
      <c r="H11" s="54">
        <v>2.0979000000000001</v>
      </c>
      <c r="I11" s="22">
        <v>171.6</v>
      </c>
      <c r="J11" s="22">
        <f>(I10/I11-1)*1500</f>
        <v>0.69930069930090877</v>
      </c>
      <c r="K11" s="45">
        <v>80</v>
      </c>
    </row>
    <row r="12" spans="1:13">
      <c r="A12" s="21">
        <v>3</v>
      </c>
      <c r="B12" s="21">
        <v>51</v>
      </c>
      <c r="C12" s="16" t="s">
        <v>28</v>
      </c>
      <c r="D12" s="17" t="s">
        <v>29</v>
      </c>
      <c r="E12" s="2">
        <v>79</v>
      </c>
      <c r="F12" s="17" t="s">
        <v>30</v>
      </c>
      <c r="G12" s="17">
        <v>7258</v>
      </c>
      <c r="H12" s="54">
        <v>2.1152000000000002</v>
      </c>
      <c r="I12" s="22">
        <v>170.2</v>
      </c>
      <c r="J12" s="22">
        <f>(I10/I12-1)*1500</f>
        <v>13.043478260869822</v>
      </c>
      <c r="K12" s="45">
        <v>60</v>
      </c>
    </row>
    <row r="13" spans="1:13">
      <c r="A13" s="21">
        <v>4</v>
      </c>
      <c r="B13" s="21">
        <v>58</v>
      </c>
      <c r="C13" s="16" t="s">
        <v>16</v>
      </c>
      <c r="D13" s="17" t="s">
        <v>38</v>
      </c>
      <c r="E13" s="2">
        <v>75</v>
      </c>
      <c r="F13" s="17" t="s">
        <v>37</v>
      </c>
      <c r="G13" s="17">
        <v>7081</v>
      </c>
      <c r="H13" s="54">
        <v>2.1153</v>
      </c>
      <c r="I13" s="22">
        <v>170.19</v>
      </c>
      <c r="J13" s="22">
        <f>(I10/I13-1)*1500</f>
        <v>13.132381456019804</v>
      </c>
      <c r="K13" s="45">
        <v>50</v>
      </c>
    </row>
    <row r="14" spans="1:13">
      <c r="A14" s="21">
        <v>5</v>
      </c>
      <c r="B14" s="21">
        <v>57</v>
      </c>
      <c r="C14" s="16" t="s">
        <v>56</v>
      </c>
      <c r="D14" s="17" t="s">
        <v>57</v>
      </c>
      <c r="E14" s="2">
        <v>80</v>
      </c>
      <c r="F14" s="17" t="s">
        <v>58</v>
      </c>
      <c r="G14" s="17">
        <v>7109</v>
      </c>
      <c r="H14" s="54">
        <v>2.1301999999999999</v>
      </c>
      <c r="I14" s="22">
        <v>169</v>
      </c>
      <c r="J14" s="22">
        <f>(I10/I14-1)*1500</f>
        <v>23.786982248520605</v>
      </c>
      <c r="K14" s="45">
        <v>45</v>
      </c>
    </row>
    <row r="15" spans="1:13">
      <c r="A15" s="21">
        <v>6</v>
      </c>
      <c r="B15" s="21">
        <v>56</v>
      </c>
      <c r="C15" s="16" t="s">
        <v>31</v>
      </c>
      <c r="D15" s="17" t="s">
        <v>32</v>
      </c>
      <c r="E15" s="2">
        <v>87</v>
      </c>
      <c r="F15" s="17" t="s">
        <v>33</v>
      </c>
      <c r="G15" s="17">
        <v>7049</v>
      </c>
      <c r="H15" s="54">
        <v>2.1419999999999999</v>
      </c>
      <c r="I15" s="23">
        <v>168.07</v>
      </c>
      <c r="J15" s="22">
        <f>(I10/I15-1)*1500</f>
        <v>32.218718391146538</v>
      </c>
      <c r="K15" s="45">
        <v>40</v>
      </c>
    </row>
    <row r="16" spans="1:13">
      <c r="A16" s="21">
        <v>7</v>
      </c>
      <c r="B16" s="21">
        <v>53</v>
      </c>
      <c r="C16" s="16" t="s">
        <v>75</v>
      </c>
      <c r="D16" s="17" t="s">
        <v>35</v>
      </c>
      <c r="E16" s="2">
        <v>65</v>
      </c>
      <c r="F16" s="17" t="s">
        <v>36</v>
      </c>
      <c r="G16" s="17">
        <v>500066</v>
      </c>
      <c r="H16" s="54">
        <v>2.1585999999999999</v>
      </c>
      <c r="I16" s="24">
        <v>166.77</v>
      </c>
      <c r="J16" s="22">
        <f>(I10/I16-1)*1500</f>
        <v>44.162619176110866</v>
      </c>
      <c r="K16" s="45">
        <v>36</v>
      </c>
      <c r="L16" s="22"/>
    </row>
    <row r="17" spans="1:12">
      <c r="A17" s="21">
        <v>8</v>
      </c>
      <c r="B17" s="21">
        <v>60</v>
      </c>
      <c r="C17" s="16" t="s">
        <v>69</v>
      </c>
      <c r="D17" s="17" t="s">
        <v>70</v>
      </c>
      <c r="E17" s="2">
        <v>82</v>
      </c>
      <c r="F17" s="17" t="s">
        <v>71</v>
      </c>
      <c r="G17" s="17">
        <v>7235</v>
      </c>
      <c r="H17" s="54">
        <v>2.1619999999999999</v>
      </c>
      <c r="I17" s="24">
        <v>166.51</v>
      </c>
      <c r="J17" s="22">
        <f>(I10/I17-1)*1500</f>
        <v>46.573779352591551</v>
      </c>
      <c r="K17" s="45">
        <v>32</v>
      </c>
    </row>
    <row r="18" spans="1:12">
      <c r="A18" s="21">
        <v>9</v>
      </c>
      <c r="B18" s="21">
        <v>61</v>
      </c>
      <c r="C18" s="16" t="s">
        <v>39</v>
      </c>
      <c r="D18" s="17" t="s">
        <v>15</v>
      </c>
      <c r="E18" s="2">
        <v>78</v>
      </c>
      <c r="F18" s="17" t="s">
        <v>37</v>
      </c>
      <c r="G18" s="17">
        <v>7116</v>
      </c>
      <c r="H18" s="54">
        <v>2.1917</v>
      </c>
      <c r="I18" s="22">
        <v>164.26</v>
      </c>
      <c r="J18" s="22">
        <f>(I10/I18-1)*1500</f>
        <v>67.758431754535778</v>
      </c>
      <c r="K18" s="45">
        <v>29</v>
      </c>
      <c r="L18" s="22"/>
    </row>
    <row r="19" spans="1:12">
      <c r="A19" s="21">
        <v>10</v>
      </c>
      <c r="B19" s="21">
        <v>52</v>
      </c>
      <c r="C19" s="16" t="s">
        <v>9</v>
      </c>
      <c r="D19" s="17" t="s">
        <v>8</v>
      </c>
      <c r="E19" s="2">
        <v>68</v>
      </c>
      <c r="F19" s="17" t="s">
        <v>37</v>
      </c>
      <c r="G19" s="17">
        <v>7227</v>
      </c>
      <c r="H19" s="54">
        <v>2.2219000000000002</v>
      </c>
      <c r="I19" s="22">
        <v>162.02000000000001</v>
      </c>
      <c r="J19" s="22">
        <f>(I10/I19-1)*1500</f>
        <v>89.433403283545317</v>
      </c>
      <c r="K19" s="45">
        <v>26</v>
      </c>
    </row>
    <row r="20" spans="1:12">
      <c r="A20" s="21">
        <v>11</v>
      </c>
      <c r="B20" s="21">
        <v>64</v>
      </c>
      <c r="C20" s="16" t="s">
        <v>76</v>
      </c>
      <c r="D20" s="17" t="s">
        <v>77</v>
      </c>
      <c r="E20" s="2">
        <v>72</v>
      </c>
      <c r="F20" s="17" t="s">
        <v>64</v>
      </c>
      <c r="G20" s="17">
        <v>7039</v>
      </c>
      <c r="H20" s="54">
        <v>2.2265999999999999</v>
      </c>
      <c r="I20" s="22">
        <v>161.68</v>
      </c>
      <c r="J20" s="22">
        <f>(I10/I20-1)*1500</f>
        <v>92.775853537852669</v>
      </c>
      <c r="K20" s="45">
        <v>24</v>
      </c>
    </row>
    <row r="21" spans="1:12">
      <c r="A21" s="21">
        <v>12</v>
      </c>
      <c r="B21" s="21">
        <v>55</v>
      </c>
      <c r="C21" s="16" t="s">
        <v>59</v>
      </c>
      <c r="D21" s="17" t="s">
        <v>60</v>
      </c>
      <c r="E21" s="2">
        <v>69</v>
      </c>
      <c r="F21" s="17" t="s">
        <v>58</v>
      </c>
      <c r="G21" s="17">
        <v>7053</v>
      </c>
      <c r="H21" s="54">
        <v>2.2286999999999999</v>
      </c>
      <c r="I21" s="22">
        <v>161.53</v>
      </c>
      <c r="J21" s="22">
        <f>(I10/I21-1)*1500</f>
        <v>94.254937163375402</v>
      </c>
      <c r="K21" s="45">
        <v>22</v>
      </c>
    </row>
    <row r="22" spans="1:12">
      <c r="A22" s="21">
        <v>13</v>
      </c>
      <c r="B22" s="21">
        <v>59</v>
      </c>
      <c r="C22" s="16" t="s">
        <v>72</v>
      </c>
      <c r="D22" s="17" t="s">
        <v>73</v>
      </c>
      <c r="E22" s="2">
        <v>76</v>
      </c>
      <c r="F22" s="17" t="s">
        <v>74</v>
      </c>
      <c r="G22" s="17">
        <v>7230</v>
      </c>
      <c r="H22" s="54">
        <v>2.242</v>
      </c>
      <c r="I22" s="22">
        <v>160.57</v>
      </c>
      <c r="J22" s="22">
        <f>(I10/I22-1)*1500</f>
        <v>103.78651055614397</v>
      </c>
      <c r="K22" s="45">
        <v>20</v>
      </c>
    </row>
    <row r="23" spans="1:12">
      <c r="A23" s="21">
        <v>14</v>
      </c>
      <c r="B23" s="21">
        <v>63</v>
      </c>
      <c r="C23" s="34" t="s">
        <v>78</v>
      </c>
      <c r="D23" s="35" t="s">
        <v>79</v>
      </c>
      <c r="E23" s="36">
        <v>69</v>
      </c>
      <c r="F23" s="35" t="s">
        <v>64</v>
      </c>
      <c r="G23" s="35">
        <v>7178</v>
      </c>
      <c r="H23" s="54">
        <v>2.3761000000000001</v>
      </c>
      <c r="I23" s="22">
        <v>151.51</v>
      </c>
      <c r="J23" s="22">
        <f>(I10/I23-1)*1500</f>
        <v>199.68978945284155</v>
      </c>
      <c r="K23" s="45">
        <v>18</v>
      </c>
    </row>
    <row r="24" spans="1:12">
      <c r="A24" s="21">
        <v>15</v>
      </c>
      <c r="B24" s="21"/>
      <c r="C24" s="34"/>
      <c r="D24" s="35"/>
      <c r="E24" s="36"/>
      <c r="F24" s="35"/>
      <c r="G24" s="35"/>
      <c r="H24" s="43"/>
      <c r="I24" s="23"/>
      <c r="J24" s="22"/>
      <c r="K24" s="45">
        <v>16</v>
      </c>
    </row>
    <row r="25" spans="1:12">
      <c r="A25" s="21">
        <v>16</v>
      </c>
      <c r="B25" s="33"/>
      <c r="C25" s="16"/>
      <c r="D25" s="17"/>
      <c r="E25" s="2"/>
      <c r="F25" s="17"/>
      <c r="G25" s="17"/>
      <c r="H25" s="41"/>
      <c r="I25" s="22"/>
      <c r="J25" s="22"/>
      <c r="K25" s="45"/>
    </row>
    <row r="26" spans="1:12">
      <c r="A26" s="21">
        <v>17</v>
      </c>
      <c r="B26" s="21"/>
      <c r="C26" s="16"/>
      <c r="D26" s="17"/>
      <c r="E26" s="2"/>
      <c r="F26" s="17"/>
      <c r="G26" s="17"/>
      <c r="H26" s="44"/>
      <c r="I26" s="22"/>
      <c r="J26" s="22"/>
      <c r="K26" s="22"/>
    </row>
    <row r="27" spans="1:12" ht="18.75">
      <c r="A27" s="59" t="str">
        <f>Sidfot</f>
        <v>www.skidor.com/speedski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</row>
    <row r="28" spans="1:12">
      <c r="I28" s="8" t="s">
        <v>99</v>
      </c>
      <c r="J28" s="60">
        <f ca="1">NOW()</f>
        <v>40639.524493171295</v>
      </c>
      <c r="K28" s="60"/>
    </row>
  </sheetData>
  <sortState ref="B10:I23">
    <sortCondition descending="1" ref="I10:I23"/>
  </sortState>
  <mergeCells count="3">
    <mergeCell ref="A1:K1"/>
    <mergeCell ref="A27:K27"/>
    <mergeCell ref="J28:K28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B7" sqref="B7"/>
    </sheetView>
  </sheetViews>
  <sheetFormatPr defaultRowHeight="15"/>
  <cols>
    <col min="1" max="1" width="19.28515625" bestFit="1" customWidth="1"/>
    <col min="2" max="2" width="44.140625" bestFit="1" customWidth="1"/>
  </cols>
  <sheetData>
    <row r="1" spans="1:2" ht="58.5" customHeight="1">
      <c r="A1" s="3" t="s">
        <v>27</v>
      </c>
      <c r="B1" s="15" t="s">
        <v>131</v>
      </c>
    </row>
    <row r="2" spans="1:2" ht="15" customHeight="1">
      <c r="A2" s="3" t="s">
        <v>19</v>
      </c>
      <c r="B2" t="s">
        <v>139</v>
      </c>
    </row>
    <row r="3" spans="1:2" ht="15" customHeight="1">
      <c r="A3" s="3" t="s">
        <v>3</v>
      </c>
      <c r="B3">
        <v>123456</v>
      </c>
    </row>
    <row r="4" spans="1:2" ht="15" customHeight="1">
      <c r="A4" s="3" t="s">
        <v>1</v>
      </c>
      <c r="B4" t="s">
        <v>136</v>
      </c>
    </row>
    <row r="5" spans="1:2" ht="15" customHeight="1">
      <c r="A5" s="3" t="s">
        <v>111</v>
      </c>
      <c r="B5" t="s">
        <v>143</v>
      </c>
    </row>
    <row r="6" spans="1:2" ht="15" customHeight="1">
      <c r="A6" s="3" t="s">
        <v>110</v>
      </c>
      <c r="B6" t="s">
        <v>112</v>
      </c>
    </row>
    <row r="7" spans="1:2" ht="15" customHeight="1">
      <c r="A7" s="3" t="s">
        <v>2</v>
      </c>
      <c r="B7" t="s">
        <v>137</v>
      </c>
    </row>
    <row r="8" spans="1:2" ht="15" customHeight="1">
      <c r="A8" s="3" t="s">
        <v>0</v>
      </c>
      <c r="B8" t="s">
        <v>140</v>
      </c>
    </row>
    <row r="9" spans="1:2" ht="15" customHeight="1">
      <c r="A9" s="3" t="s">
        <v>4</v>
      </c>
      <c r="B9" t="s">
        <v>141</v>
      </c>
    </row>
    <row r="10" spans="1:2" ht="15" customHeight="1">
      <c r="A10" s="3" t="s">
        <v>5</v>
      </c>
      <c r="B10" t="s">
        <v>118</v>
      </c>
    </row>
    <row r="11" spans="1:2" ht="15" customHeight="1">
      <c r="A11" s="3" t="s">
        <v>6</v>
      </c>
      <c r="B11" s="28" t="s">
        <v>116</v>
      </c>
    </row>
    <row r="12" spans="1:2">
      <c r="A12" s="3" t="s">
        <v>20</v>
      </c>
      <c r="B12" s="14" t="s">
        <v>25</v>
      </c>
    </row>
    <row r="13" spans="1:2">
      <c r="A13" s="3" t="s">
        <v>21</v>
      </c>
      <c r="B13" s="13">
        <v>0.45833333333333331</v>
      </c>
    </row>
    <row r="14" spans="1:2">
      <c r="A14" s="3" t="s">
        <v>22</v>
      </c>
      <c r="B14" s="13">
        <v>0.5</v>
      </c>
    </row>
    <row r="15" spans="1:2">
      <c r="A15" s="3" t="s">
        <v>23</v>
      </c>
      <c r="B15" s="18">
        <v>0.54166666666666663</v>
      </c>
    </row>
    <row r="16" spans="1:2">
      <c r="A16" s="3" t="s">
        <v>24</v>
      </c>
      <c r="B16" s="13">
        <v>0.4375</v>
      </c>
    </row>
    <row r="21" spans="2:2">
      <c r="B21" t="s">
        <v>130</v>
      </c>
    </row>
  </sheetData>
  <hyperlinks>
    <hyperlink ref="B12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20</vt:i4>
      </vt:variant>
    </vt:vector>
  </HeadingPairs>
  <TitlesOfParts>
    <vt:vector size="26" baseType="lpstr">
      <vt:lpstr>SDHJ Damer</vt:lpstr>
      <vt:lpstr>SDHJ Herrar</vt:lpstr>
      <vt:lpstr>SDH Herrar</vt:lpstr>
      <vt:lpstr>S1 Damer</vt:lpstr>
      <vt:lpstr>S1 Herrar</vt:lpstr>
      <vt:lpstr>Variabler</vt:lpstr>
      <vt:lpstr>Arrangör</vt:lpstr>
      <vt:lpstr>ASSREF</vt:lpstr>
      <vt:lpstr>ASSREFF</vt:lpstr>
      <vt:lpstr>Backe</vt:lpstr>
      <vt:lpstr>Final</vt:lpstr>
      <vt:lpstr>LISTTYP</vt:lpstr>
      <vt:lpstr>Rubrik</vt:lpstr>
      <vt:lpstr>Sidfot</vt:lpstr>
      <vt:lpstr>Snö</vt:lpstr>
      <vt:lpstr>Temeratur</vt:lpstr>
      <vt:lpstr>Temperatur</vt:lpstr>
      <vt:lpstr>Teperatur</vt:lpstr>
      <vt:lpstr>Träning</vt:lpstr>
      <vt:lpstr>Tävlingsbomare</vt:lpstr>
      <vt:lpstr>Tävlingschef</vt:lpstr>
      <vt:lpstr>Tävlingsdomare</vt:lpstr>
      <vt:lpstr>Tävlingssekreterare</vt:lpstr>
      <vt:lpstr>Väder</vt:lpstr>
      <vt:lpstr>åk1</vt:lpstr>
      <vt:lpstr>åk2</vt:lpstr>
    </vt:vector>
  </TitlesOfParts>
  <Company>Daladatorer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Matslofva</dc:creator>
  <cp:lastModifiedBy>Micke Brunnberg</cp:lastModifiedBy>
  <cp:lastPrinted>2011-04-06T10:55:49Z</cp:lastPrinted>
  <dcterms:created xsi:type="dcterms:W3CDTF">2011-01-31T18:59:00Z</dcterms:created>
  <dcterms:modified xsi:type="dcterms:W3CDTF">2011-04-06T10:57:16Z</dcterms:modified>
</cp:coreProperties>
</file>